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tabRatio="924" activeTab="10"/>
  </bookViews>
  <sheets>
    <sheet name="TABLE-1" sheetId="1" r:id="rId1"/>
    <sheet name="TABLE-2" sheetId="2" r:id="rId2"/>
    <sheet name="TABLE-3" sheetId="3" r:id="rId3"/>
    <sheet name="TABLE-5" sheetId="4" r:id="rId4"/>
    <sheet name="TABLE-4" sheetId="5" r:id="rId5"/>
    <sheet name="TABLE-6" sheetId="6" r:id="rId6"/>
    <sheet name="TABLE-7" sheetId="7" r:id="rId7"/>
    <sheet name="TABLE-8" sheetId="8" r:id="rId8"/>
    <sheet name="REVISED ESTIMATES" sheetId="9" r:id="rId9"/>
    <sheet name="TABLE-9" sheetId="10" r:id="rId10"/>
    <sheet name="TABLE-10" sheetId="11" r:id="rId11"/>
    <sheet name="TABLE-11" sheetId="12" r:id="rId12"/>
  </sheets>
  <definedNames>
    <definedName name="_xlnm.Print_Area" localSheetId="0">'TABLE-1'!$A$1:$P$100</definedName>
    <definedName name="_xlnm.Print_Area" localSheetId="1">'TABLE-2'!$A$1:$Q$26</definedName>
    <definedName name="_xlnm.Print_Area" localSheetId="2">'TABLE-3'!$A$1:$Q$26</definedName>
    <definedName name="_xlnm.Print_Area" localSheetId="4">'TABLE-4'!$A$1:$M$25</definedName>
    <definedName name="_xlnm.Print_Area" localSheetId="3">'TABLE-5'!$A$1:$S$26</definedName>
    <definedName name="_xlnm.Print_Area" localSheetId="5">'TABLE-6'!$A$1:$W$25</definedName>
    <definedName name="_xlnm.Print_Area" localSheetId="6">'TABLE-7'!$A$1:$O$24</definedName>
    <definedName name="_xlnm.Print_Area" localSheetId="7">'TABLE-8'!$A$1:$S$24</definedName>
  </definedNames>
  <calcPr fullCalcOnLoad="1"/>
</workbook>
</file>

<file path=xl/sharedStrings.xml><?xml version="1.0" encoding="utf-8"?>
<sst xmlns="http://schemas.openxmlformats.org/spreadsheetml/2006/main" count="979" uniqueCount="200">
  <si>
    <t>TAX  -  GDP  RATIO  OF  INDIRECT  TAXES</t>
  </si>
  <si>
    <t>GDP  *</t>
  </si>
  <si>
    <t>CUSTOMS</t>
  </si>
  <si>
    <t>CENTRAL EXCISE</t>
  </si>
  <si>
    <t>SALES TAX</t>
  </si>
  <si>
    <t xml:space="preserve">TOTAL INDIRECT TAXES </t>
  </si>
  <si>
    <t>YEARS</t>
  </si>
  <si>
    <t>Collection</t>
  </si>
  <si>
    <t>Tax/GDP</t>
  </si>
  <si>
    <t>Ratio (%)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</si>
  <si>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</si>
  <si>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</si>
  <si>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</si>
  <si>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</si>
  <si>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</si>
  <si>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</si>
  <si>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</si>
  <si>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</si>
  <si>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</si>
  <si>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</si>
  <si>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</si>
  <si>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</si>
  <si>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</si>
  <si>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</si>
  <si>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</si>
  <si>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</si>
  <si>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</si>
  <si>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</si>
  <si>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</si>
  <si>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</si>
  <si>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TAX  -  GDP   RATIO  OF  DIRECT  TAXES</t>
  </si>
  <si>
    <t>INCOME TAX</t>
  </si>
  <si>
    <t xml:space="preserve">OTHER  DIRECT  TAXES </t>
  </si>
  <si>
    <t xml:space="preserve">TOTAL  DIRECT  TAXES </t>
  </si>
  <si>
    <t>TAX  -  GDP  RATIO</t>
  </si>
  <si>
    <t>SURCHARGES *</t>
  </si>
  <si>
    <t>TOTAL TAXES</t>
  </si>
  <si>
    <t>WITHOUT  SURCHARGES</t>
  </si>
  <si>
    <t>WITH  SURCHARGES</t>
  </si>
  <si>
    <t>(Net)</t>
  </si>
  <si>
    <t>9</t>
  </si>
  <si>
    <t>10</t>
  </si>
  <si>
    <t>PAGES:5</t>
  </si>
  <si>
    <t xml:space="preserve">             (Rs.in Million)</t>
  </si>
  <si>
    <t xml:space="preserve">    Collec-</t>
  </si>
  <si>
    <t xml:space="preserve">tion   </t>
  </si>
  <si>
    <t>in Indirect</t>
  </si>
  <si>
    <t>Federal</t>
  </si>
  <si>
    <t xml:space="preserve">tion    </t>
  </si>
  <si>
    <t xml:space="preserve"> </t>
  </si>
  <si>
    <t>Taxes</t>
  </si>
  <si>
    <t>Tax</t>
  </si>
  <si>
    <t>Receipts</t>
  </si>
  <si>
    <t>SALES  TAX</t>
  </si>
  <si>
    <t>Annual</t>
  </si>
  <si>
    <t>IMPORTS</t>
  </si>
  <si>
    <t xml:space="preserve">         DOMESTIC</t>
  </si>
  <si>
    <t xml:space="preserve">            TOTAL</t>
  </si>
  <si>
    <t>Growth</t>
  </si>
  <si>
    <t xml:space="preserve">     tion</t>
  </si>
  <si>
    <t xml:space="preserve">   Collec-</t>
  </si>
  <si>
    <t>(%)</t>
  </si>
  <si>
    <t>TABLE - 3</t>
  </si>
  <si>
    <t/>
  </si>
  <si>
    <t xml:space="preserve">       (Rs. in Million)</t>
  </si>
  <si>
    <t>INCOME  TAX</t>
  </si>
  <si>
    <t>OTHER  DIRECT  TAXES</t>
  </si>
  <si>
    <t>Collec-</t>
  </si>
  <si>
    <t>tion</t>
  </si>
  <si>
    <t>in total</t>
  </si>
  <si>
    <t>Direct</t>
  </si>
  <si>
    <t>TABLE-2</t>
  </si>
  <si>
    <t>PAGE:2</t>
  </si>
  <si>
    <t xml:space="preserve">DIRECT TAXES </t>
  </si>
  <si>
    <t>INDIRECT TAXES</t>
  </si>
  <si>
    <t>FEDERAL TAX RECEIPTS</t>
  </si>
  <si>
    <t xml:space="preserve"> Collection</t>
  </si>
  <si>
    <t>taxes</t>
  </si>
  <si>
    <t>Total</t>
  </si>
  <si>
    <t>CAT</t>
  </si>
  <si>
    <t>CVT</t>
  </si>
  <si>
    <t>Imports</t>
  </si>
  <si>
    <t>Domestic</t>
  </si>
  <si>
    <t>2002-03</t>
  </si>
  <si>
    <t>(mp)</t>
  </si>
  <si>
    <t>R.E.</t>
  </si>
  <si>
    <t>Achieved</t>
  </si>
  <si>
    <t>Revised</t>
  </si>
  <si>
    <t>Estimates</t>
  </si>
  <si>
    <t>ACHIEVEMENT OF REVISED ESTIMATES</t>
  </si>
  <si>
    <t>TOTAL DIRECT  TAXES</t>
  </si>
  <si>
    <t>TABLE - 9</t>
  </si>
  <si>
    <t>DIRECT  TAXES</t>
  </si>
  <si>
    <t>INDIRECT  TAXES</t>
  </si>
  <si>
    <t>TOTAL  FEDERAL  TAXES</t>
  </si>
  <si>
    <t>TABLE - 11</t>
  </si>
  <si>
    <t>INCOME</t>
  </si>
  <si>
    <t>TAX</t>
  </si>
  <si>
    <t>OTHER</t>
  </si>
  <si>
    <t>D. TAXES</t>
  </si>
  <si>
    <t>TAXES</t>
  </si>
  <si>
    <t>EXCISE</t>
  </si>
  <si>
    <t>SALES</t>
  </si>
  <si>
    <t>TOTAL</t>
  </si>
  <si>
    <t>1990-91</t>
  </si>
  <si>
    <t>1991-92</t>
  </si>
  <si>
    <t>2003-04</t>
  </si>
  <si>
    <t>REVISED  ESTIMATES</t>
  </si>
  <si>
    <t>FEDERAL</t>
  </si>
  <si>
    <t>IND. TAXES</t>
  </si>
  <si>
    <t>2004-05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</si>
  <si>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</si>
  <si>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</si>
  <si>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</si>
  <si>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</si>
  <si>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</si>
  <si>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</si>
  <si>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</si>
  <si>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</si>
  <si>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</si>
  <si>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</si>
  <si>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</si>
  <si>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</si>
  <si>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</si>
  <si>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</si>
  <si>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</si>
  <si>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</si>
  <si>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</si>
  <si>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</si>
  <si>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</si>
  <si>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</si>
  <si>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-</t>
  </si>
  <si>
    <t xml:space="preserve">INCOME </t>
  </si>
  <si>
    <t xml:space="preserve">WEALTH </t>
  </si>
  <si>
    <t>GIFT</t>
  </si>
  <si>
    <t>ESTATE</t>
  </si>
  <si>
    <t>W.W.</t>
  </si>
  <si>
    <t xml:space="preserve">DIRECT </t>
  </si>
  <si>
    <t xml:space="preserve">CUSTOMS </t>
  </si>
  <si>
    <t xml:space="preserve">INDIRECT </t>
  </si>
  <si>
    <t xml:space="preserve">TAX </t>
  </si>
  <si>
    <t>DUTY</t>
  </si>
  <si>
    <t>FUND</t>
  </si>
  <si>
    <t xml:space="preserve">TAXES 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</si>
  <si>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</si>
  <si>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</si>
  <si>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</si>
  <si>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</si>
  <si>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</si>
  <si>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</si>
  <si>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</si>
  <si>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</si>
  <si>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</si>
  <si>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</si>
  <si>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</si>
  <si>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</si>
  <si>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</si>
  <si>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</si>
  <si>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</si>
  <si>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</si>
  <si>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</si>
  <si>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</si>
  <si>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</si>
  <si>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</si>
  <si>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</si>
  <si>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TABLE - 8</t>
  </si>
  <si>
    <t>FEDERAL EXCISE</t>
  </si>
  <si>
    <t>TABLE - 7</t>
  </si>
  <si>
    <t>DIRECT TAXES</t>
  </si>
  <si>
    <t>TABLE - 6</t>
  </si>
  <si>
    <t>Share in</t>
  </si>
  <si>
    <t>Share</t>
  </si>
  <si>
    <t xml:space="preserve">Share </t>
  </si>
  <si>
    <t xml:space="preserve">TABLE -1 </t>
  </si>
  <si>
    <t>CVT= Capital Value Tax</t>
  </si>
  <si>
    <t>CAT=Corporate Assets Tax</t>
  </si>
  <si>
    <t>(Continued)</t>
  </si>
  <si>
    <t>1-b</t>
  </si>
  <si>
    <t>1-a</t>
  </si>
  <si>
    <t>2005-06</t>
  </si>
  <si>
    <t>2006-07</t>
  </si>
  <si>
    <t>(Rs. Million)</t>
  </si>
  <si>
    <t xml:space="preserve">       (Rs. Million)</t>
  </si>
  <si>
    <t xml:space="preserve">        ( Rs. Million )</t>
  </si>
  <si>
    <t xml:space="preserve">             (Rs. Million)</t>
  </si>
  <si>
    <t>(Rs.  Million)</t>
  </si>
  <si>
    <t>2007-08</t>
  </si>
  <si>
    <t xml:space="preserve">    </t>
  </si>
  <si>
    <t>2008-09</t>
  </si>
  <si>
    <t xml:space="preserve">  * Source: Pakistan  Economic  Survey  2008-09</t>
  </si>
  <si>
    <t>.</t>
  </si>
  <si>
    <t>FEDERAL TAX RECEIPTS (NET)</t>
  </si>
  <si>
    <t>FEDERAL TAX COLLECTION BY MAJOR COMPONENTS</t>
  </si>
  <si>
    <t>DIRECT TAX COLLECTION BY MAJOR COMPONENTS</t>
  </si>
  <si>
    <t>INDIRECT TAXES COLLECTION BY MAJOR COMPONENTS</t>
  </si>
  <si>
    <t>SALES TAX COLLECTION BY MAJOR COMPONENTS</t>
  </si>
  <si>
    <t xml:space="preserve">  TABLE - 4</t>
  </si>
  <si>
    <t>TABLE - 5</t>
  </si>
  <si>
    <r>
      <t>TABLE -1 (</t>
    </r>
    <r>
      <rPr>
        <sz val="12"/>
        <rFont val="Arial"/>
        <family val="2"/>
      </rPr>
      <t>Continued</t>
    </r>
    <r>
      <rPr>
        <b/>
        <sz val="12"/>
        <rFont val="Arial"/>
        <family val="2"/>
      </rPr>
      <t>)</t>
    </r>
  </si>
  <si>
    <t>Table-10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</si>
</sst>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General;[Red]\-General"/>
    <numFmt numFmtId="174" formatCode="0.0"/>
  </numFmts>
  <fonts count="41">
    <font>
      <sz val="10"/>
      <name val="Arial"/>
      <family val="0"/>
    </font>
    <font>
      <sz val="11"/>
      <name val="Times New Roman"/>
      <family val="0"/>
    </font>
    <font>
      <sz val="10"/>
      <name val="Times New Roman"/>
      <family val="0"/>
    </font>
    <font>
      <sz val="10"/>
      <name val="DUTCH"/>
      <family val="0"/>
    </font>
    <font>
      <b/>
      <sz val="11"/>
      <name val="Times New Roman"/>
      <family val="0"/>
    </font>
    <font>
      <u val="single"/>
      <sz val="10"/>
      <name val="Times New Roman"/>
      <family val="0"/>
    </font>
    <font>
      <b/>
      <sz val="10"/>
      <name val="Times New Roman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172" fontId="1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0" fontId="1" fillId="0" borderId="2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172" fontId="6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0" xfId="0" applyNumberFormat="1" applyFont="1" applyBorder="1" applyAlignment="1">
      <alignment horizontal="centerContinuous" vertical="center"/>
    </xf>
    <xf numFmtId="0" fontId="6" fillId="0" borderId="13" xfId="0" applyNumberFormat="1" applyFont="1" applyBorder="1" applyAlignment="1">
      <alignment horizontal="centerContinuous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172" fontId="6" fillId="0" borderId="5" xfId="0" applyNumberFormat="1" applyFont="1" applyBorder="1" applyAlignment="1">
      <alignment vertical="center"/>
    </xf>
    <xf numFmtId="172" fontId="6" fillId="0" borderId="21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Continuous" vertical="center"/>
    </xf>
    <xf numFmtId="0" fontId="6" fillId="0" borderId="23" xfId="0" applyNumberFormat="1" applyFont="1" applyBorder="1" applyAlignment="1">
      <alignment horizontal="centerContinuous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centerContinuous" vertical="center"/>
    </xf>
    <xf numFmtId="0" fontId="2" fillId="0" borderId="29" xfId="0" applyNumberFormat="1" applyFont="1" applyBorder="1" applyAlignment="1">
      <alignment horizontal="centerContinuous" vertical="center"/>
    </xf>
    <xf numFmtId="0" fontId="2" fillId="0" borderId="30" xfId="0" applyNumberFormat="1" applyFont="1" applyBorder="1" applyAlignment="1">
      <alignment horizontal="centerContinuous" vertical="center"/>
    </xf>
    <xf numFmtId="3" fontId="10" fillId="0" borderId="16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vertical="center"/>
    </xf>
    <xf numFmtId="0" fontId="1" fillId="0" borderId="31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horizontal="centerContinuous" vertical="center"/>
    </xf>
    <xf numFmtId="0" fontId="2" fillId="0" borderId="33" xfId="0" applyNumberFormat="1" applyFont="1" applyBorder="1" applyAlignment="1">
      <alignment horizontal="centerContinuous" vertical="center"/>
    </xf>
    <xf numFmtId="0" fontId="2" fillId="0" borderId="3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0" fontId="1" fillId="0" borderId="3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3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 vertical="center"/>
    </xf>
    <xf numFmtId="3" fontId="14" fillId="0" borderId="5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4" fillId="0" borderId="0" xfId="0" applyNumberFormat="1" applyFont="1" applyBorder="1" applyAlignment="1">
      <alignment vertical="center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Continuous" vertical="center"/>
    </xf>
    <xf numFmtId="3" fontId="17" fillId="0" borderId="0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3" fontId="1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14" fillId="0" borderId="41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73" fontId="8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Continuous" vertical="center"/>
    </xf>
    <xf numFmtId="0" fontId="19" fillId="0" borderId="35" xfId="0" applyNumberFormat="1" applyFont="1" applyBorder="1" applyAlignment="1">
      <alignment horizontal="centerContinuous" vertical="center"/>
    </xf>
    <xf numFmtId="0" fontId="6" fillId="0" borderId="15" xfId="0" applyNumberFormat="1" applyFont="1" applyBorder="1" applyAlignment="1">
      <alignment horizontal="centerContinuous" vertical="center"/>
    </xf>
    <xf numFmtId="0" fontId="19" fillId="0" borderId="15" xfId="0" applyNumberFormat="1" applyFont="1" applyBorder="1" applyAlignment="1">
      <alignment horizontal="centerContinuous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172" fontId="4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horizontal="centerContinuous" vertical="center"/>
    </xf>
    <xf numFmtId="0" fontId="18" fillId="0" borderId="44" xfId="0" applyNumberFormat="1" applyFont="1" applyBorder="1" applyAlignment="1">
      <alignment horizontal="centerContinuous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8" fillId="0" borderId="4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Continuous" vertical="center"/>
    </xf>
    <xf numFmtId="0" fontId="1" fillId="0" borderId="3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Continuous" vertical="center"/>
    </xf>
    <xf numFmtId="0" fontId="2" fillId="0" borderId="11" xfId="0" applyNumberFormat="1" applyFont="1" applyBorder="1" applyAlignment="1">
      <alignment horizontal="centerContinuous" vertical="center"/>
    </xf>
    <xf numFmtId="0" fontId="6" fillId="0" borderId="11" xfId="0" applyNumberFormat="1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3" fontId="10" fillId="0" borderId="4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horizontal="centerContinuous" vertical="center"/>
    </xf>
    <xf numFmtId="3" fontId="11" fillId="0" borderId="15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Continuous" vertical="center"/>
    </xf>
    <xf numFmtId="3" fontId="11" fillId="0" borderId="1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horizontal="centerContinuous" vertical="center"/>
    </xf>
    <xf numFmtId="0" fontId="10" fillId="0" borderId="14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horizontal="centerContinuous" vertical="center"/>
    </xf>
    <xf numFmtId="0" fontId="4" fillId="0" borderId="7" xfId="0" applyNumberFormat="1" applyFont="1" applyBorder="1" applyAlignment="1">
      <alignment horizontal="centerContinuous" vertical="center"/>
    </xf>
    <xf numFmtId="3" fontId="11" fillId="0" borderId="50" xfId="0" applyNumberFormat="1" applyFont="1" applyBorder="1" applyAlignment="1">
      <alignment vertical="center"/>
    </xf>
    <xf numFmtId="0" fontId="11" fillId="0" borderId="51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Continuous" vertical="center"/>
    </xf>
    <xf numFmtId="0" fontId="4" fillId="0" borderId="53" xfId="0" applyNumberFormat="1" applyFont="1" applyBorder="1" applyAlignment="1">
      <alignment horizontal="centerContinuous" vertical="center"/>
    </xf>
    <xf numFmtId="0" fontId="2" fillId="0" borderId="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Continuous" vertical="center"/>
    </xf>
    <xf numFmtId="0" fontId="4" fillId="0" borderId="54" xfId="0" applyNumberFormat="1" applyFont="1" applyBorder="1" applyAlignment="1">
      <alignment horizontal="centerContinuous" vertical="center"/>
    </xf>
    <xf numFmtId="0" fontId="4" fillId="0" borderId="45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/>
    </xf>
    <xf numFmtId="0" fontId="4" fillId="0" borderId="55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horizontal="centerContinuous" vertical="center"/>
    </xf>
    <xf numFmtId="3" fontId="22" fillId="0" borderId="10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centerContinuous" vertical="center"/>
    </xf>
    <xf numFmtId="0" fontId="4" fillId="0" borderId="56" xfId="0" applyNumberFormat="1" applyFont="1" applyBorder="1" applyAlignment="1">
      <alignment horizontal="centerContinuous" vertical="center"/>
    </xf>
    <xf numFmtId="0" fontId="4" fillId="0" borderId="57" xfId="0" applyNumberFormat="1" applyFont="1" applyBorder="1" applyAlignment="1">
      <alignment horizontal="centerContinuous" vertical="center"/>
    </xf>
    <xf numFmtId="0" fontId="23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Continuous" vertical="center"/>
    </xf>
    <xf numFmtId="3" fontId="24" fillId="0" borderId="9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centerContinuous" vertical="center"/>
    </xf>
    <xf numFmtId="0" fontId="26" fillId="0" borderId="58" xfId="0" applyNumberFormat="1" applyFont="1" applyBorder="1" applyAlignment="1">
      <alignment horizontal="centerContinuous" vertical="center"/>
    </xf>
    <xf numFmtId="3" fontId="24" fillId="0" borderId="5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Continuous" vertical="center"/>
    </xf>
    <xf numFmtId="0" fontId="11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Continuous" vertical="center"/>
    </xf>
    <xf numFmtId="0" fontId="26" fillId="0" borderId="59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horizontal="centerContinuous" vertical="center"/>
    </xf>
    <xf numFmtId="172" fontId="25" fillId="0" borderId="0" xfId="0" applyNumberFormat="1" applyFont="1" applyBorder="1" applyAlignment="1">
      <alignment vertical="center"/>
    </xf>
    <xf numFmtId="172" fontId="2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58" xfId="0" applyNumberFormat="1" applyFont="1" applyBorder="1" applyAlignment="1">
      <alignment horizontal="centerContinuous" vertical="center"/>
    </xf>
    <xf numFmtId="172" fontId="25" fillId="0" borderId="16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Continuous" vertical="center"/>
    </xf>
    <xf numFmtId="0" fontId="26" fillId="0" borderId="17" xfId="0" applyNumberFormat="1" applyFont="1" applyBorder="1" applyAlignment="1">
      <alignment horizontal="centerContinuous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vertical="center"/>
    </xf>
    <xf numFmtId="0" fontId="24" fillId="0" borderId="1" xfId="0" applyNumberFormat="1" applyFont="1" applyBorder="1" applyAlignment="1">
      <alignment vertical="center"/>
    </xf>
    <xf numFmtId="0" fontId="24" fillId="0" borderId="38" xfId="0" applyNumberFormat="1" applyFont="1" applyBorder="1" applyAlignment="1">
      <alignment horizontal="centerContinuous" vertical="center"/>
    </xf>
    <xf numFmtId="0" fontId="27" fillId="0" borderId="38" xfId="0" applyNumberFormat="1" applyFont="1" applyBorder="1" applyAlignment="1">
      <alignment horizontal="centerContinuous" vertical="center"/>
    </xf>
    <xf numFmtId="0" fontId="27" fillId="0" borderId="60" xfId="0" applyNumberFormat="1" applyFont="1" applyBorder="1" applyAlignment="1">
      <alignment horizontal="centerContinuous" vertical="center"/>
    </xf>
    <xf numFmtId="0" fontId="11" fillId="0" borderId="38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Continuous" vertical="center"/>
    </xf>
    <xf numFmtId="0" fontId="26" fillId="0" borderId="61" xfId="0" applyNumberFormat="1" applyFont="1" applyBorder="1" applyAlignment="1">
      <alignment horizontal="centerContinuous" vertical="center"/>
    </xf>
    <xf numFmtId="0" fontId="22" fillId="0" borderId="0" xfId="0" applyFont="1" applyAlignment="1">
      <alignment horizontal="centerContinuous"/>
    </xf>
    <xf numFmtId="0" fontId="28" fillId="0" borderId="0" xfId="0" applyNumberFormat="1" applyFont="1" applyAlignment="1">
      <alignment horizontal="centerContinuous" vertical="center"/>
    </xf>
    <xf numFmtId="0" fontId="29" fillId="0" borderId="62" xfId="0" applyNumberFormat="1" applyFont="1" applyBorder="1" applyAlignment="1">
      <alignment horizontal="centerContinuous" vertical="center"/>
    </xf>
    <xf numFmtId="0" fontId="17" fillId="0" borderId="62" xfId="0" applyNumberFormat="1" applyFont="1" applyBorder="1" applyAlignment="1">
      <alignment horizontal="centerContinuous" vertical="center"/>
    </xf>
    <xf numFmtId="0" fontId="29" fillId="0" borderId="20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7" fillId="0" borderId="62" xfId="0" applyNumberFormat="1" applyFont="1" applyBorder="1" applyAlignment="1">
      <alignment horizontal="center" vertical="center"/>
    </xf>
    <xf numFmtId="0" fontId="29" fillId="0" borderId="63" xfId="0" applyNumberFormat="1" applyFont="1" applyBorder="1" applyAlignment="1">
      <alignment horizontal="centerContinuous" vertical="center"/>
    </xf>
    <xf numFmtId="0" fontId="30" fillId="0" borderId="62" xfId="0" applyNumberFormat="1" applyFont="1" applyBorder="1" applyAlignment="1">
      <alignment horizontal="centerContinuous" vertical="center"/>
    </xf>
    <xf numFmtId="0" fontId="18" fillId="0" borderId="63" xfId="0" applyNumberFormat="1" applyFont="1" applyBorder="1" applyAlignment="1">
      <alignment horizontal="centerContinuous" vertical="center"/>
    </xf>
    <xf numFmtId="0" fontId="18" fillId="0" borderId="5" xfId="0" applyNumberFormat="1" applyFont="1" applyBorder="1" applyAlignment="1">
      <alignment horizontal="centerContinuous" vertical="center"/>
    </xf>
    <xf numFmtId="0" fontId="17" fillId="0" borderId="63" xfId="0" applyNumberFormat="1" applyFont="1" applyBorder="1" applyAlignment="1">
      <alignment horizontal="centerContinuous" vertical="center"/>
    </xf>
    <xf numFmtId="0" fontId="17" fillId="0" borderId="63" xfId="0" applyNumberFormat="1" applyFont="1" applyBorder="1" applyAlignment="1">
      <alignment horizontal="center" vertical="center"/>
    </xf>
    <xf numFmtId="0" fontId="17" fillId="0" borderId="64" xfId="0" applyNumberFormat="1" applyFont="1" applyBorder="1" applyAlignment="1">
      <alignment horizontal="centerContinuous" vertical="center"/>
    </xf>
    <xf numFmtId="0" fontId="27" fillId="0" borderId="65" xfId="0" applyNumberFormat="1" applyFont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Continuous" vertical="center"/>
    </xf>
    <xf numFmtId="0" fontId="31" fillId="0" borderId="5" xfId="0" applyNumberFormat="1" applyFont="1" applyBorder="1" applyAlignment="1">
      <alignment horizontal="centerContinuous" vertical="center"/>
    </xf>
    <xf numFmtId="0" fontId="17" fillId="0" borderId="66" xfId="0" applyNumberFormat="1" applyFont="1" applyBorder="1" applyAlignment="1">
      <alignment horizontal="center" vertical="center"/>
    </xf>
    <xf numFmtId="0" fontId="17" fillId="0" borderId="65" xfId="0" applyNumberFormat="1" applyFon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 vertical="center"/>
    </xf>
    <xf numFmtId="3" fontId="32" fillId="0" borderId="5" xfId="0" applyNumberFormat="1" applyFont="1" applyBorder="1" applyAlignment="1">
      <alignment vertical="center"/>
    </xf>
    <xf numFmtId="0" fontId="25" fillId="0" borderId="0" xfId="0" applyNumberFormat="1" applyFont="1" applyAlignment="1">
      <alignment horizontal="centerContinuous" vertical="center"/>
    </xf>
    <xf numFmtId="3" fontId="25" fillId="0" borderId="0" xfId="0" applyNumberFormat="1" applyFont="1" applyAlignment="1">
      <alignment horizontal="centerContinuous" vertical="center"/>
    </xf>
    <xf numFmtId="0" fontId="33" fillId="0" borderId="0" xfId="0" applyNumberFormat="1" applyFont="1" applyAlignment="1">
      <alignment horizontal="centerContinuous" vertical="center"/>
    </xf>
    <xf numFmtId="0" fontId="25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centerContinuous" vertical="center"/>
    </xf>
    <xf numFmtId="3" fontId="25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5" fillId="0" borderId="29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horizontal="centerContinuous" vertical="center"/>
    </xf>
    <xf numFmtId="0" fontId="25" fillId="0" borderId="68" xfId="0" applyNumberFormat="1" applyFont="1" applyBorder="1" applyAlignment="1">
      <alignment horizontal="centerContinuous" vertical="center"/>
    </xf>
    <xf numFmtId="0" fontId="25" fillId="0" borderId="69" xfId="0" applyNumberFormat="1" applyFont="1" applyBorder="1" applyAlignment="1">
      <alignment horizontal="centerContinuous" vertical="center"/>
    </xf>
    <xf numFmtId="0" fontId="25" fillId="0" borderId="11" xfId="0" applyNumberFormat="1" applyFont="1" applyBorder="1" applyAlignment="1">
      <alignment horizontal="centerContinuous" vertical="center"/>
    </xf>
    <xf numFmtId="0" fontId="25" fillId="0" borderId="0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horizontal="centerContinuous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vertical="center"/>
    </xf>
    <xf numFmtId="0" fontId="24" fillId="0" borderId="8" xfId="0" applyNumberFormat="1" applyFont="1" applyBorder="1" applyAlignment="1">
      <alignment horizontal="centerContinuous" vertical="center"/>
    </xf>
    <xf numFmtId="0" fontId="24" fillId="0" borderId="3" xfId="0" applyNumberFormat="1" applyFont="1" applyBorder="1" applyAlignment="1">
      <alignment vertical="center"/>
    </xf>
    <xf numFmtId="3" fontId="24" fillId="0" borderId="9" xfId="0" applyNumberFormat="1" applyFont="1" applyBorder="1" applyAlignment="1">
      <alignment horizontal="centerContinuous" vertical="center"/>
    </xf>
    <xf numFmtId="0" fontId="24" fillId="0" borderId="9" xfId="0" applyNumberFormat="1" applyFont="1" applyBorder="1" applyAlignment="1">
      <alignment vertical="center"/>
    </xf>
    <xf numFmtId="0" fontId="24" fillId="0" borderId="26" xfId="0" applyNumberFormat="1" applyFont="1" applyBorder="1" applyAlignment="1">
      <alignment horizontal="center" vertical="center"/>
    </xf>
    <xf numFmtId="3" fontId="24" fillId="0" borderId="40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vertical="center"/>
    </xf>
    <xf numFmtId="0" fontId="24" fillId="0" borderId="40" xfId="0" applyNumberFormat="1" applyFont="1" applyBorder="1" applyAlignment="1">
      <alignment horizontal="center" vertical="center"/>
    </xf>
    <xf numFmtId="0" fontId="24" fillId="0" borderId="70" xfId="0" applyNumberFormat="1" applyFont="1" applyBorder="1" applyAlignment="1">
      <alignment vertical="center"/>
    </xf>
    <xf numFmtId="3" fontId="24" fillId="0" borderId="0" xfId="0" applyNumberFormat="1" applyFont="1" applyAlignment="1">
      <alignment horizontal="centerContinuous" vertical="center"/>
    </xf>
    <xf numFmtId="0" fontId="34" fillId="0" borderId="0" xfId="0" applyNumberFormat="1" applyFont="1" applyAlignment="1">
      <alignment horizontal="centerContinuous" vertical="center"/>
    </xf>
    <xf numFmtId="0" fontId="0" fillId="0" borderId="0" xfId="0" applyNumberFormat="1" applyFont="1" applyAlignment="1">
      <alignment horizontal="right" vertical="center"/>
    </xf>
    <xf numFmtId="0" fontId="24" fillId="0" borderId="71" xfId="0" applyNumberFormat="1" applyFont="1" applyBorder="1" applyAlignment="1">
      <alignment vertical="center"/>
    </xf>
    <xf numFmtId="0" fontId="25" fillId="0" borderId="72" xfId="0" applyNumberFormat="1" applyFont="1" applyBorder="1" applyAlignment="1">
      <alignment horizontal="centerContinuous" vertical="center"/>
    </xf>
    <xf numFmtId="0" fontId="24" fillId="0" borderId="73" xfId="0" applyNumberFormat="1" applyFont="1" applyBorder="1" applyAlignment="1">
      <alignment horizontal="centerContinuous" vertical="center"/>
    </xf>
    <xf numFmtId="0" fontId="25" fillId="0" borderId="73" xfId="0" applyNumberFormat="1" applyFont="1" applyBorder="1" applyAlignment="1">
      <alignment horizontal="centerContinuous" vertical="center"/>
    </xf>
    <xf numFmtId="0" fontId="24" fillId="0" borderId="71" xfId="0" applyNumberFormat="1" applyFont="1" applyBorder="1" applyAlignment="1">
      <alignment horizontal="centerContinuous" vertical="center"/>
    </xf>
    <xf numFmtId="3" fontId="24" fillId="0" borderId="5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horizontal="right" vertical="center"/>
    </xf>
    <xf numFmtId="0" fontId="24" fillId="0" borderId="74" xfId="0" applyNumberFormat="1" applyFont="1" applyBorder="1" applyAlignment="1">
      <alignment horizontal="center" vertical="center"/>
    </xf>
    <xf numFmtId="3" fontId="24" fillId="0" borderId="75" xfId="0" applyNumberFormat="1" applyFont="1" applyBorder="1" applyAlignment="1">
      <alignment horizontal="center" vertical="center"/>
    </xf>
    <xf numFmtId="0" fontId="24" fillId="0" borderId="74" xfId="0" applyNumberFormat="1" applyFont="1" applyBorder="1" applyAlignment="1">
      <alignment vertical="center"/>
    </xf>
    <xf numFmtId="0" fontId="24" fillId="0" borderId="75" xfId="0" applyNumberFormat="1" applyFont="1" applyBorder="1" applyAlignment="1">
      <alignment horizontal="center" vertical="center"/>
    </xf>
    <xf numFmtId="0" fontId="24" fillId="0" borderId="76" xfId="0" applyNumberFormat="1" applyFont="1" applyBorder="1" applyAlignment="1">
      <alignment vertical="center"/>
    </xf>
    <xf numFmtId="0" fontId="25" fillId="0" borderId="77" xfId="0" applyNumberFormat="1" applyFont="1" applyBorder="1" applyAlignment="1">
      <alignment horizontal="centerContinuous" vertical="center"/>
    </xf>
    <xf numFmtId="0" fontId="25" fillId="0" borderId="71" xfId="0" applyNumberFormat="1" applyFont="1" applyBorder="1" applyAlignment="1">
      <alignment horizontal="centerContinuous" vertical="center"/>
    </xf>
    <xf numFmtId="0" fontId="24" fillId="0" borderId="20" xfId="0" applyNumberFormat="1" applyFont="1" applyBorder="1" applyAlignment="1">
      <alignment horizontal="right" vertical="center"/>
    </xf>
    <xf numFmtId="0" fontId="24" fillId="0" borderId="3" xfId="0" applyNumberFormat="1" applyFont="1" applyBorder="1" applyAlignment="1">
      <alignment horizontal="right" vertical="center"/>
    </xf>
    <xf numFmtId="0" fontId="25" fillId="0" borderId="3" xfId="0" applyNumberFormat="1" applyFont="1" applyBorder="1" applyAlignment="1">
      <alignment horizontal="right" vertical="center"/>
    </xf>
    <xf numFmtId="0" fontId="24" fillId="0" borderId="20" xfId="0" applyNumberFormat="1" applyFont="1" applyBorder="1" applyAlignment="1">
      <alignment vertical="center"/>
    </xf>
    <xf numFmtId="0" fontId="25" fillId="0" borderId="1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24" fillId="0" borderId="5" xfId="0" applyNumberFormat="1" applyFont="1" applyBorder="1" applyAlignment="1">
      <alignment vertical="center"/>
    </xf>
    <xf numFmtId="0" fontId="24" fillId="0" borderId="78" xfId="0" applyNumberFormat="1" applyFont="1" applyBorder="1" applyAlignment="1">
      <alignment horizontal="center" vertical="center"/>
    </xf>
    <xf numFmtId="0" fontId="35" fillId="0" borderId="3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Continuous" vertical="center"/>
    </xf>
    <xf numFmtId="0" fontId="36" fillId="0" borderId="0" xfId="0" applyNumberFormat="1" applyFont="1" applyAlignment="1">
      <alignment horizontal="centerContinuous" vertical="center"/>
    </xf>
    <xf numFmtId="0" fontId="24" fillId="0" borderId="71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horizontal="centerContinuous" vertical="center"/>
    </xf>
    <xf numFmtId="0" fontId="25" fillId="0" borderId="13" xfId="0" applyNumberFormat="1" applyFont="1" applyBorder="1" applyAlignment="1">
      <alignment horizontal="centerContinuous" vertical="center"/>
    </xf>
    <xf numFmtId="0" fontId="23" fillId="0" borderId="11" xfId="0" applyNumberFormat="1" applyFont="1" applyBorder="1" applyAlignment="1">
      <alignment horizontal="centerContinuous" vertical="center"/>
    </xf>
    <xf numFmtId="0" fontId="23" fillId="0" borderId="13" xfId="0" applyNumberFormat="1" applyFont="1" applyBorder="1" applyAlignment="1">
      <alignment horizontal="centerContinuous" vertical="center"/>
    </xf>
    <xf numFmtId="0" fontId="23" fillId="0" borderId="71" xfId="0" applyNumberFormat="1" applyFont="1" applyBorder="1" applyAlignment="1">
      <alignment horizontal="centerContinuous" vertical="center"/>
    </xf>
    <xf numFmtId="0" fontId="23" fillId="0" borderId="79" xfId="0" applyNumberFormat="1" applyFont="1" applyBorder="1" applyAlignment="1">
      <alignment horizontal="centerContinuous" vertical="center"/>
    </xf>
    <xf numFmtId="0" fontId="23" fillId="0" borderId="80" xfId="0" applyNumberFormat="1" applyFont="1" applyBorder="1" applyAlignment="1">
      <alignment horizontal="centerContinuous" vertical="center"/>
    </xf>
    <xf numFmtId="0" fontId="25" fillId="0" borderId="15" xfId="0" applyNumberFormat="1" applyFont="1" applyBorder="1" applyAlignment="1">
      <alignment horizontal="centerContinuous" vertical="center"/>
    </xf>
    <xf numFmtId="0" fontId="24" fillId="0" borderId="14" xfId="0" applyNumberFormat="1" applyFont="1" applyBorder="1" applyAlignment="1">
      <alignment horizontal="centerContinuous" vertical="center"/>
    </xf>
    <xf numFmtId="0" fontId="24" fillId="0" borderId="0" xfId="0" applyNumberFormat="1" applyFont="1" applyBorder="1" applyAlignment="1">
      <alignment horizontal="centerContinuous" vertical="center"/>
    </xf>
    <xf numFmtId="0" fontId="24" fillId="0" borderId="15" xfId="0" applyNumberFormat="1" applyFont="1" applyBorder="1" applyAlignment="1">
      <alignment horizontal="centerContinuous" vertical="center"/>
    </xf>
    <xf numFmtId="0" fontId="37" fillId="0" borderId="19" xfId="0" applyNumberFormat="1" applyFont="1" applyBorder="1" applyAlignment="1">
      <alignment horizontal="centerContinuous" vertical="center"/>
    </xf>
    <xf numFmtId="0" fontId="37" fillId="0" borderId="0" xfId="0" applyNumberFormat="1" applyFont="1" applyBorder="1" applyAlignment="1">
      <alignment horizontal="centerContinuous" vertical="center"/>
    </xf>
    <xf numFmtId="0" fontId="38" fillId="0" borderId="38" xfId="0" applyNumberFormat="1" applyFont="1" applyBorder="1" applyAlignment="1">
      <alignment horizontal="centerContinuous" vertical="center"/>
    </xf>
    <xf numFmtId="0" fontId="38" fillId="0" borderId="0" xfId="0" applyNumberFormat="1" applyFont="1" applyBorder="1" applyAlignment="1">
      <alignment horizontal="centerContinuous" vertical="center"/>
    </xf>
    <xf numFmtId="0" fontId="39" fillId="0" borderId="15" xfId="0" applyNumberFormat="1" applyFont="1" applyBorder="1" applyAlignment="1">
      <alignment horizontal="centerContinuous" vertical="center"/>
    </xf>
    <xf numFmtId="0" fontId="24" fillId="0" borderId="3" xfId="0" applyNumberFormat="1" applyFont="1" applyBorder="1" applyAlignment="1">
      <alignment horizontal="centerContinuous" vertical="center"/>
    </xf>
    <xf numFmtId="0" fontId="24" fillId="0" borderId="20" xfId="0" applyNumberFormat="1" applyFont="1" applyBorder="1" applyAlignment="1">
      <alignment horizontal="centerContinuous" vertical="center"/>
    </xf>
    <xf numFmtId="0" fontId="24" fillId="0" borderId="22" xfId="0" applyNumberFormat="1" applyFont="1" applyBorder="1" applyAlignment="1">
      <alignment horizontal="centerContinuous" vertical="center"/>
    </xf>
    <xf numFmtId="0" fontId="24" fillId="0" borderId="18" xfId="0" applyNumberFormat="1" applyFont="1" applyBorder="1" applyAlignment="1">
      <alignment horizontal="centerContinuous" vertical="center"/>
    </xf>
    <xf numFmtId="0" fontId="24" fillId="0" borderId="24" xfId="0" applyNumberFormat="1" applyFont="1" applyBorder="1" applyAlignment="1">
      <alignment horizontal="centerContinuous" vertical="center"/>
    </xf>
    <xf numFmtId="0" fontId="25" fillId="0" borderId="20" xfId="0" applyNumberFormat="1" applyFont="1" applyBorder="1" applyAlignment="1">
      <alignment horizontal="centerContinuous" vertical="center"/>
    </xf>
    <xf numFmtId="0" fontId="24" fillId="0" borderId="81" xfId="0" applyNumberFormat="1" applyFont="1" applyBorder="1" applyAlignment="1">
      <alignment horizontal="centerContinuous" vertical="center"/>
    </xf>
    <xf numFmtId="0" fontId="24" fillId="0" borderId="5" xfId="0" applyNumberFormat="1" applyFont="1" applyBorder="1" applyAlignment="1">
      <alignment horizontal="centerContinuous" vertical="center"/>
    </xf>
    <xf numFmtId="0" fontId="24" fillId="0" borderId="19" xfId="0" applyNumberFormat="1" applyFont="1" applyBorder="1" applyAlignment="1">
      <alignment horizontal="centerContinuous" vertical="center"/>
    </xf>
    <xf numFmtId="0" fontId="25" fillId="0" borderId="5" xfId="0" applyNumberFormat="1" applyFont="1" applyBorder="1" applyAlignment="1">
      <alignment horizontal="centerContinuous" vertical="center"/>
    </xf>
    <xf numFmtId="0" fontId="24" fillId="0" borderId="25" xfId="0" applyNumberFormat="1" applyFont="1" applyBorder="1" applyAlignment="1">
      <alignment horizontal="centerContinuous" vertical="center"/>
    </xf>
    <xf numFmtId="0" fontId="24" fillId="0" borderId="28" xfId="0" applyNumberFormat="1" applyFont="1" applyBorder="1" applyAlignment="1">
      <alignment horizontal="centerContinuous" vertical="center"/>
    </xf>
    <xf numFmtId="0" fontId="40" fillId="0" borderId="0" xfId="0" applyNumberFormat="1" applyFont="1" applyAlignment="1">
      <alignment horizontal="centerContinuous" vertical="center"/>
    </xf>
    <xf numFmtId="0" fontId="2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4" fillId="0" borderId="80" xfId="0" applyNumberFormat="1" applyFont="1" applyBorder="1" applyAlignment="1">
      <alignment vertical="center"/>
    </xf>
    <xf numFmtId="0" fontId="25" fillId="0" borderId="79" xfId="0" applyNumberFormat="1" applyFont="1" applyBorder="1" applyAlignment="1">
      <alignment horizontal="centerContinuous" vertical="center"/>
    </xf>
    <xf numFmtId="0" fontId="25" fillId="0" borderId="80" xfId="0" applyNumberFormat="1" applyFont="1" applyBorder="1" applyAlignment="1">
      <alignment horizontal="centerContinuous" vertical="center"/>
    </xf>
    <xf numFmtId="0" fontId="25" fillId="0" borderId="38" xfId="0" applyNumberFormat="1" applyFont="1" applyBorder="1" applyAlignment="1">
      <alignment horizontal="centerContinuous" vertical="center"/>
    </xf>
    <xf numFmtId="0" fontId="39" fillId="0" borderId="19" xfId="0" applyNumberFormat="1" applyFont="1" applyBorder="1" applyAlignment="1">
      <alignment horizontal="centerContinuous" vertical="center"/>
    </xf>
    <xf numFmtId="0" fontId="25" fillId="0" borderId="3" xfId="0" applyNumberFormat="1" applyFont="1" applyBorder="1" applyAlignment="1">
      <alignment horizontal="centerContinuous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82" xfId="0" applyNumberFormat="1" applyFont="1" applyBorder="1" applyAlignment="1">
      <alignment horizontal="centerContinuous" vertical="center"/>
    </xf>
    <xf numFmtId="0" fontId="24" fillId="0" borderId="83" xfId="0" applyNumberFormat="1" applyFont="1" applyBorder="1" applyAlignment="1">
      <alignment horizontal="centerContinuous" vertical="center"/>
    </xf>
    <xf numFmtId="0" fontId="24" fillId="0" borderId="74" xfId="0" applyNumberFormat="1" applyFont="1" applyBorder="1" applyAlignment="1">
      <alignment horizontal="centerContinuous" vertical="center"/>
    </xf>
    <xf numFmtId="0" fontId="24" fillId="0" borderId="75" xfId="0" applyNumberFormat="1" applyFont="1" applyBorder="1" applyAlignment="1">
      <alignment horizontal="centerContinuous" vertical="center"/>
    </xf>
    <xf numFmtId="0" fontId="24" fillId="0" borderId="84" xfId="0" applyNumberFormat="1" applyFont="1" applyBorder="1" applyAlignment="1">
      <alignment horizontal="centerContinuous" vertical="center"/>
    </xf>
    <xf numFmtId="0" fontId="25" fillId="0" borderId="38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Continuous" vertical="center"/>
    </xf>
    <xf numFmtId="0" fontId="24" fillId="0" borderId="82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vertical="center"/>
    </xf>
    <xf numFmtId="3" fontId="17" fillId="0" borderId="63" xfId="0" applyNumberFormat="1" applyFont="1" applyBorder="1" applyAlignment="1">
      <alignment horizontal="center" vertical="center"/>
    </xf>
    <xf numFmtId="3" fontId="18" fillId="0" borderId="63" xfId="0" applyNumberFormat="1" applyFont="1" applyBorder="1" applyAlignment="1">
      <alignment horizontal="center" vertical="center"/>
    </xf>
    <xf numFmtId="41" fontId="17" fillId="0" borderId="63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7" fillId="0" borderId="64" xfId="0" applyNumberFormat="1" applyFont="1" applyBorder="1" applyAlignment="1">
      <alignment horizontal="center" vertical="center"/>
    </xf>
    <xf numFmtId="3" fontId="18" fillId="0" borderId="64" xfId="0" applyNumberFormat="1" applyFont="1" applyBorder="1" applyAlignment="1">
      <alignment horizontal="center" vertical="center"/>
    </xf>
    <xf numFmtId="3" fontId="18" fillId="0" borderId="85" xfId="0" applyNumberFormat="1" applyFont="1" applyBorder="1" applyAlignment="1">
      <alignment horizontal="center" vertical="center"/>
    </xf>
    <xf numFmtId="3" fontId="17" fillId="0" borderId="86" xfId="0" applyNumberFormat="1" applyFont="1" applyBorder="1" applyAlignment="1">
      <alignment horizontal="center" vertical="center"/>
    </xf>
    <xf numFmtId="3" fontId="18" fillId="0" borderId="86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/>
    </xf>
    <xf numFmtId="3" fontId="17" fillId="0" borderId="87" xfId="0" applyNumberFormat="1" applyFont="1" applyBorder="1" applyAlignment="1">
      <alignment horizontal="center" vertical="center"/>
    </xf>
    <xf numFmtId="3" fontId="18" fillId="0" borderId="87" xfId="0" applyNumberFormat="1" applyFont="1" applyBorder="1" applyAlignment="1">
      <alignment horizontal="center" vertical="center"/>
    </xf>
    <xf numFmtId="3" fontId="18" fillId="0" borderId="52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174" fontId="24" fillId="0" borderId="0" xfId="0" applyNumberFormat="1" applyFont="1" applyBorder="1" applyAlignment="1">
      <alignment horizontal="center" vertical="center"/>
    </xf>
    <xf numFmtId="174" fontId="25" fillId="0" borderId="0" xfId="0" applyNumberFormat="1" applyFont="1" applyBorder="1" applyAlignment="1">
      <alignment horizontal="center" vertical="center"/>
    </xf>
    <xf numFmtId="3" fontId="24" fillId="0" borderId="88" xfId="0" applyNumberFormat="1" applyFont="1" applyBorder="1" applyAlignment="1">
      <alignment horizontal="center" vertical="center"/>
    </xf>
    <xf numFmtId="0" fontId="24" fillId="0" borderId="58" xfId="0" applyNumberFormat="1" applyFont="1" applyBorder="1" applyAlignment="1">
      <alignment horizontal="center" vertical="center"/>
    </xf>
    <xf numFmtId="174" fontId="24" fillId="0" borderId="58" xfId="0" applyNumberFormat="1" applyFont="1" applyBorder="1" applyAlignment="1">
      <alignment horizontal="center" vertical="center"/>
    </xf>
    <xf numFmtId="174" fontId="25" fillId="0" borderId="58" xfId="0" applyNumberFormat="1" applyFont="1" applyBorder="1" applyAlignment="1">
      <alignment horizontal="center" vertical="center"/>
    </xf>
    <xf numFmtId="174" fontId="24" fillId="0" borderId="0" xfId="0" applyNumberFormat="1" applyFont="1" applyBorder="1" applyAlignment="1" quotePrefix="1">
      <alignment horizontal="center" vertical="center"/>
    </xf>
    <xf numFmtId="3" fontId="24" fillId="0" borderId="4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174" fontId="24" fillId="0" borderId="0" xfId="0" applyNumberFormat="1" applyFont="1" applyBorder="1" applyAlignment="1" quotePrefix="1">
      <alignment horizontal="center" vertical="center"/>
    </xf>
    <xf numFmtId="174" fontId="25" fillId="0" borderId="0" xfId="0" applyNumberFormat="1" applyFont="1" applyBorder="1" applyAlignment="1" quotePrefix="1">
      <alignment horizontal="center" vertical="center"/>
    </xf>
    <xf numFmtId="174" fontId="25" fillId="0" borderId="0" xfId="0" applyNumberFormat="1" applyFont="1" applyBorder="1" applyAlignment="1">
      <alignment horizontal="center" vertical="center"/>
    </xf>
    <xf numFmtId="174" fontId="2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3" fontId="24" fillId="0" borderId="41" xfId="0" applyNumberFormat="1" applyFont="1" applyBorder="1" applyAlignment="1">
      <alignment horizontal="center" vertical="center"/>
    </xf>
    <xf numFmtId="0" fontId="24" fillId="0" borderId="58" xfId="0" applyNumberFormat="1" applyFont="1" applyBorder="1" applyAlignment="1">
      <alignment horizontal="center" vertical="center"/>
    </xf>
    <xf numFmtId="174" fontId="24" fillId="0" borderId="58" xfId="0" applyNumberFormat="1" applyFont="1" applyBorder="1" applyAlignment="1">
      <alignment horizontal="center" vertical="center"/>
    </xf>
    <xf numFmtId="174" fontId="25" fillId="0" borderId="58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74" fontId="25" fillId="0" borderId="1" xfId="0" applyNumberFormat="1" applyFont="1" applyBorder="1" applyAlignment="1">
      <alignment horizontal="center" vertical="center"/>
    </xf>
    <xf numFmtId="172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172" fontId="24" fillId="0" borderId="1" xfId="0" applyNumberFormat="1" applyFont="1" applyBorder="1" applyAlignment="1">
      <alignment horizontal="center" vertical="center"/>
    </xf>
    <xf numFmtId="174" fontId="25" fillId="0" borderId="59" xfId="0" applyNumberFormat="1" applyFont="1" applyBorder="1" applyAlignment="1">
      <alignment horizontal="center" vertical="center"/>
    </xf>
    <xf numFmtId="172" fontId="24" fillId="0" borderId="58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172" fontId="24" fillId="0" borderId="59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2" fontId="24" fillId="0" borderId="49" xfId="0" applyNumberFormat="1" applyFont="1" applyBorder="1" applyAlignment="1">
      <alignment horizontal="center" vertical="center"/>
    </xf>
    <xf numFmtId="2" fontId="25" fillId="0" borderId="49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2" fontId="24" fillId="0" borderId="5" xfId="0" applyNumberFormat="1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3" fontId="24" fillId="0" borderId="35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3" fontId="24" fillId="0" borderId="89" xfId="0" applyNumberFormat="1" applyFont="1" applyBorder="1" applyAlignment="1">
      <alignment horizontal="center" vertical="center"/>
    </xf>
    <xf numFmtId="0" fontId="24" fillId="0" borderId="60" xfId="0" applyNumberFormat="1" applyFont="1" applyBorder="1" applyAlignment="1">
      <alignment horizontal="center" vertical="center"/>
    </xf>
    <xf numFmtId="0" fontId="24" fillId="0" borderId="59" xfId="0" applyNumberFormat="1" applyFont="1" applyBorder="1" applyAlignment="1">
      <alignment horizontal="center" vertical="center"/>
    </xf>
    <xf numFmtId="2" fontId="24" fillId="0" borderId="58" xfId="0" applyNumberFormat="1" applyFont="1" applyBorder="1" applyAlignment="1">
      <alignment horizontal="center" vertical="center"/>
    </xf>
    <xf numFmtId="3" fontId="25" fillId="0" borderId="89" xfId="0" applyNumberFormat="1" applyFont="1" applyBorder="1" applyAlignment="1">
      <alignment horizontal="center" vertical="center"/>
    </xf>
    <xf numFmtId="2" fontId="25" fillId="0" borderId="58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/>
    </xf>
    <xf numFmtId="0" fontId="29" fillId="0" borderId="44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17" fillId="0" borderId="90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6" fillId="0" borderId="9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0" fontId="6" fillId="0" borderId="94" xfId="0" applyNumberFormat="1" applyFont="1" applyBorder="1" applyAlignment="1">
      <alignment horizontal="center" vertical="center"/>
    </xf>
    <xf numFmtId="0" fontId="6" fillId="0" borderId="9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selection activeCell="D72" sqref="D72"/>
    </sheetView>
  </sheetViews>
  <sheetFormatPr defaultColWidth="9.140625" defaultRowHeight="12.75"/>
  <cols>
    <col min="2" max="2" width="9.7109375" style="0" customWidth="1"/>
    <col min="3" max="3" width="8.421875" style="0" customWidth="1"/>
    <col min="4" max="8" width="8.28125" style="0" customWidth="1"/>
    <col min="9" max="9" width="9.8515625" style="0" customWidth="1"/>
    <col min="10" max="10" width="9.28125" style="0" customWidth="1"/>
    <col min="11" max="11" width="8.7109375" style="0" customWidth="1"/>
    <col min="12" max="12" width="10.00390625" style="0" customWidth="1"/>
    <col min="13" max="13" width="10.00390625" style="0" bestFit="1" customWidth="1"/>
    <col min="14" max="14" width="9.57421875" style="0" customWidth="1"/>
    <col min="15" max="16" width="9.7109375" style="0" customWidth="1"/>
    <col min="18" max="18" width="11.28125" style="0" customWidth="1"/>
  </cols>
  <sheetData>
    <row r="1" spans="1:16" ht="15.75">
      <c r="A1" s="275" t="s">
        <v>173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8" ht="15.75">
      <c r="A2" s="276" t="s">
        <v>191</v>
      </c>
      <c r="B2" s="117"/>
      <c r="C2" s="117"/>
      <c r="D2" s="117"/>
      <c r="E2" s="118"/>
      <c r="F2" s="117"/>
      <c r="G2" s="118"/>
      <c r="H2" s="117"/>
      <c r="I2" s="117"/>
      <c r="J2" s="117"/>
      <c r="K2" s="117"/>
      <c r="L2" s="117"/>
      <c r="M2" s="117"/>
      <c r="N2" s="117"/>
      <c r="O2" s="117"/>
      <c r="P2" s="117"/>
      <c r="Q2" s="88"/>
      <c r="R2" s="88"/>
    </row>
    <row r="3" spans="1:18" ht="15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494" t="s">
        <v>181</v>
      </c>
      <c r="P3" s="494"/>
      <c r="Q3" s="88"/>
      <c r="R3" s="88"/>
    </row>
    <row r="4" spans="1:18" s="281" customFormat="1" ht="15.75">
      <c r="A4" s="490" t="s">
        <v>6</v>
      </c>
      <c r="B4" s="277" t="s">
        <v>73</v>
      </c>
      <c r="C4" s="278"/>
      <c r="D4" s="278"/>
      <c r="E4" s="278"/>
      <c r="F4" s="278"/>
      <c r="G4" s="278"/>
      <c r="H4" s="278"/>
      <c r="I4" s="277" t="s">
        <v>103</v>
      </c>
      <c r="J4" s="277" t="s">
        <v>74</v>
      </c>
      <c r="K4" s="278"/>
      <c r="L4" s="278"/>
      <c r="M4" s="278"/>
      <c r="N4" s="278"/>
      <c r="O4" s="277" t="s">
        <v>103</v>
      </c>
      <c r="P4" s="279" t="s">
        <v>103</v>
      </c>
      <c r="Q4" s="280"/>
      <c r="R4" s="280"/>
    </row>
    <row r="5" spans="1:18" s="281" customFormat="1" ht="15.75">
      <c r="A5" s="491"/>
      <c r="B5" s="278" t="s">
        <v>132</v>
      </c>
      <c r="C5" s="282" t="s">
        <v>133</v>
      </c>
      <c r="D5" s="278" t="s">
        <v>134</v>
      </c>
      <c r="E5" s="278" t="s">
        <v>135</v>
      </c>
      <c r="F5" s="278" t="s">
        <v>80</v>
      </c>
      <c r="G5" s="278" t="s">
        <v>79</v>
      </c>
      <c r="H5" s="278" t="s">
        <v>136</v>
      </c>
      <c r="I5" s="283" t="s">
        <v>137</v>
      </c>
      <c r="J5" s="284" t="s">
        <v>138</v>
      </c>
      <c r="K5" s="278" t="s">
        <v>108</v>
      </c>
      <c r="L5" s="493" t="s">
        <v>4</v>
      </c>
      <c r="M5" s="493"/>
      <c r="N5" s="493"/>
      <c r="O5" s="285" t="s">
        <v>139</v>
      </c>
      <c r="P5" s="286" t="s">
        <v>108</v>
      </c>
      <c r="Q5" s="280"/>
      <c r="R5" s="280"/>
    </row>
    <row r="6" spans="1:18" s="281" customFormat="1" ht="15.75">
      <c r="A6" s="492"/>
      <c r="B6" s="287" t="s">
        <v>140</v>
      </c>
      <c r="C6" s="287" t="s">
        <v>140</v>
      </c>
      <c r="D6" s="287" t="s">
        <v>97</v>
      </c>
      <c r="E6" s="287" t="s">
        <v>141</v>
      </c>
      <c r="F6" s="287" t="s">
        <v>49</v>
      </c>
      <c r="G6" s="287" t="s">
        <v>49</v>
      </c>
      <c r="H6" s="287" t="s">
        <v>142</v>
      </c>
      <c r="I6" s="283" t="s">
        <v>143</v>
      </c>
      <c r="J6" s="288"/>
      <c r="K6" s="289" t="s">
        <v>101</v>
      </c>
      <c r="L6" s="290" t="s">
        <v>81</v>
      </c>
      <c r="M6" s="290" t="s">
        <v>82</v>
      </c>
      <c r="N6" s="290" t="s">
        <v>78</v>
      </c>
      <c r="O6" s="291" t="s">
        <v>143</v>
      </c>
      <c r="P6" s="292" t="s">
        <v>143</v>
      </c>
      <c r="Q6" s="280"/>
      <c r="R6" s="280"/>
    </row>
    <row r="7" spans="1:18" s="281" customFormat="1" ht="12.75">
      <c r="A7" s="293" t="s">
        <v>10</v>
      </c>
      <c r="B7" s="294" t="s">
        <v>11</v>
      </c>
      <c r="C7" s="294" t="s">
        <v>12</v>
      </c>
      <c r="D7" s="294" t="s">
        <v>13</v>
      </c>
      <c r="E7" s="294" t="s">
        <v>15</v>
      </c>
      <c r="F7" s="294" t="s">
        <v>14</v>
      </c>
      <c r="G7" s="294">
        <v>6</v>
      </c>
      <c r="H7" s="294" t="s">
        <v>16</v>
      </c>
      <c r="I7" s="294" t="s">
        <v>17</v>
      </c>
      <c r="J7" s="294" t="s">
        <v>40</v>
      </c>
      <c r="K7" s="294" t="s">
        <v>41</v>
      </c>
      <c r="L7" s="294" t="s">
        <v>18</v>
      </c>
      <c r="M7" s="294">
        <v>12</v>
      </c>
      <c r="N7" s="294">
        <v>13</v>
      </c>
      <c r="O7" s="294">
        <v>14</v>
      </c>
      <c r="P7" s="295">
        <v>15</v>
      </c>
      <c r="Q7" s="259"/>
      <c r="R7" s="280"/>
    </row>
    <row r="8" spans="1:18" ht="16.5" customHeight="1">
      <c r="A8" s="166" t="s">
        <v>144</v>
      </c>
      <c r="B8" s="415">
        <v>90</v>
      </c>
      <c r="C8" s="415" t="s">
        <v>131</v>
      </c>
      <c r="D8" s="415" t="s">
        <v>131</v>
      </c>
      <c r="E8" s="415" t="s">
        <v>131</v>
      </c>
      <c r="F8" s="415" t="s">
        <v>131</v>
      </c>
      <c r="G8" s="415" t="s">
        <v>131</v>
      </c>
      <c r="H8" s="415" t="s">
        <v>131</v>
      </c>
      <c r="I8" s="416">
        <f aca="true" t="shared" si="0" ref="I8:I91">SUM(B8:H8)</f>
        <v>90</v>
      </c>
      <c r="J8" s="415">
        <v>319</v>
      </c>
      <c r="K8" s="415">
        <v>39</v>
      </c>
      <c r="L8" s="415" t="s">
        <v>131</v>
      </c>
      <c r="M8" s="415" t="s">
        <v>131</v>
      </c>
      <c r="N8" s="417">
        <f aca="true" t="shared" si="1" ref="N8:N27">SUM(L8:M8)</f>
        <v>0</v>
      </c>
      <c r="O8" s="416">
        <f aca="true" t="shared" si="2" ref="O8:O27">+J8+K8+N8</f>
        <v>358</v>
      </c>
      <c r="P8" s="418">
        <f aca="true" t="shared" si="3" ref="P8:P27">I8+O8</f>
        <v>448</v>
      </c>
      <c r="Q8" s="88"/>
      <c r="R8" s="120">
        <v>0</v>
      </c>
    </row>
    <row r="9" spans="1:18" ht="16.5" customHeight="1">
      <c r="A9" s="166" t="s">
        <v>145</v>
      </c>
      <c r="B9" s="415">
        <v>100</v>
      </c>
      <c r="C9" s="415" t="s">
        <v>131</v>
      </c>
      <c r="D9" s="415" t="s">
        <v>131</v>
      </c>
      <c r="E9" s="415" t="s">
        <v>131</v>
      </c>
      <c r="F9" s="415" t="s">
        <v>131</v>
      </c>
      <c r="G9" s="415" t="s">
        <v>131</v>
      </c>
      <c r="H9" s="415" t="s">
        <v>131</v>
      </c>
      <c r="I9" s="416">
        <f t="shared" si="0"/>
        <v>100</v>
      </c>
      <c r="J9" s="415">
        <v>631</v>
      </c>
      <c r="K9" s="415">
        <v>54</v>
      </c>
      <c r="L9" s="415" t="s">
        <v>131</v>
      </c>
      <c r="M9" s="415" t="s">
        <v>131</v>
      </c>
      <c r="N9" s="417">
        <f t="shared" si="1"/>
        <v>0</v>
      </c>
      <c r="O9" s="416">
        <f t="shared" si="2"/>
        <v>685</v>
      </c>
      <c r="P9" s="418">
        <f t="shared" si="3"/>
        <v>785</v>
      </c>
      <c r="Q9" s="88"/>
      <c r="R9" s="120">
        <v>0</v>
      </c>
    </row>
    <row r="10" spans="1:18" ht="9.75" customHeight="1">
      <c r="A10" s="166"/>
      <c r="B10" s="415"/>
      <c r="C10" s="415"/>
      <c r="D10" s="415"/>
      <c r="E10" s="415"/>
      <c r="F10" s="415"/>
      <c r="G10" s="415"/>
      <c r="H10" s="415"/>
      <c r="I10" s="416"/>
      <c r="J10" s="415"/>
      <c r="K10" s="415"/>
      <c r="L10" s="415"/>
      <c r="M10" s="415"/>
      <c r="N10" s="415"/>
      <c r="O10" s="416"/>
      <c r="P10" s="418"/>
      <c r="Q10" s="88"/>
      <c r="R10" s="120"/>
    </row>
    <row r="11" spans="1:18" ht="15.75" customHeight="1">
      <c r="A11" s="166" t="s">
        <v>146</v>
      </c>
      <c r="B11" s="415">
        <v>133</v>
      </c>
      <c r="C11" s="415" t="s">
        <v>131</v>
      </c>
      <c r="D11" s="415" t="s">
        <v>131</v>
      </c>
      <c r="E11" s="415" t="s">
        <v>131</v>
      </c>
      <c r="F11" s="415" t="s">
        <v>131</v>
      </c>
      <c r="G11" s="415" t="s">
        <v>131</v>
      </c>
      <c r="H11" s="415" t="s">
        <v>131</v>
      </c>
      <c r="I11" s="416">
        <f t="shared" si="0"/>
        <v>133</v>
      </c>
      <c r="J11" s="415">
        <v>631</v>
      </c>
      <c r="K11" s="415">
        <v>71</v>
      </c>
      <c r="L11" s="415">
        <v>116</v>
      </c>
      <c r="M11" s="415" t="s">
        <v>131</v>
      </c>
      <c r="N11" s="415">
        <f t="shared" si="1"/>
        <v>116</v>
      </c>
      <c r="O11" s="416">
        <f t="shared" si="2"/>
        <v>818</v>
      </c>
      <c r="P11" s="418">
        <f t="shared" si="3"/>
        <v>951</v>
      </c>
      <c r="Q11" s="88"/>
      <c r="R11" s="120">
        <v>116</v>
      </c>
    </row>
    <row r="12" spans="1:18" ht="15.75" customHeight="1">
      <c r="A12" s="166" t="s">
        <v>147</v>
      </c>
      <c r="B12" s="415">
        <v>161</v>
      </c>
      <c r="C12" s="415" t="s">
        <v>131</v>
      </c>
      <c r="D12" s="415" t="s">
        <v>131</v>
      </c>
      <c r="E12" s="415">
        <v>1</v>
      </c>
      <c r="F12" s="415" t="s">
        <v>131</v>
      </c>
      <c r="G12" s="415" t="s">
        <v>131</v>
      </c>
      <c r="H12" s="415" t="s">
        <v>131</v>
      </c>
      <c r="I12" s="416">
        <f t="shared" si="0"/>
        <v>162</v>
      </c>
      <c r="J12" s="415">
        <v>487</v>
      </c>
      <c r="K12" s="415">
        <v>92</v>
      </c>
      <c r="L12" s="415">
        <v>141</v>
      </c>
      <c r="M12" s="415" t="s">
        <v>131</v>
      </c>
      <c r="N12" s="415">
        <f t="shared" si="1"/>
        <v>141</v>
      </c>
      <c r="O12" s="416">
        <f t="shared" si="2"/>
        <v>720</v>
      </c>
      <c r="P12" s="418">
        <f t="shared" si="3"/>
        <v>882</v>
      </c>
      <c r="Q12" s="88"/>
      <c r="R12" s="120">
        <v>141</v>
      </c>
    </row>
    <row r="13" spans="1:18" ht="15.75" customHeight="1">
      <c r="A13" s="166" t="s">
        <v>148</v>
      </c>
      <c r="B13" s="415">
        <v>166</v>
      </c>
      <c r="C13" s="415" t="s">
        <v>131</v>
      </c>
      <c r="D13" s="415" t="s">
        <v>131</v>
      </c>
      <c r="E13" s="415" t="s">
        <v>131</v>
      </c>
      <c r="F13" s="415" t="s">
        <v>131</v>
      </c>
      <c r="G13" s="415" t="s">
        <v>131</v>
      </c>
      <c r="H13" s="415" t="s">
        <v>131</v>
      </c>
      <c r="I13" s="416">
        <f t="shared" si="0"/>
        <v>166</v>
      </c>
      <c r="J13" s="415">
        <v>278</v>
      </c>
      <c r="K13" s="415">
        <v>147</v>
      </c>
      <c r="L13" s="415">
        <v>110</v>
      </c>
      <c r="M13" s="415" t="s">
        <v>131</v>
      </c>
      <c r="N13" s="415">
        <f t="shared" si="1"/>
        <v>110</v>
      </c>
      <c r="O13" s="416">
        <f t="shared" si="2"/>
        <v>535</v>
      </c>
      <c r="P13" s="418">
        <f t="shared" si="3"/>
        <v>701</v>
      </c>
      <c r="Q13" s="88"/>
      <c r="R13" s="120">
        <v>110</v>
      </c>
    </row>
    <row r="14" spans="1:18" ht="15.75" customHeight="1">
      <c r="A14" s="166" t="s">
        <v>149</v>
      </c>
      <c r="B14" s="415">
        <v>183</v>
      </c>
      <c r="C14" s="415" t="s">
        <v>131</v>
      </c>
      <c r="D14" s="415" t="s">
        <v>131</v>
      </c>
      <c r="E14" s="415">
        <v>2</v>
      </c>
      <c r="F14" s="415" t="s">
        <v>131</v>
      </c>
      <c r="G14" s="415" t="s">
        <v>131</v>
      </c>
      <c r="H14" s="415" t="s">
        <v>131</v>
      </c>
      <c r="I14" s="416">
        <f t="shared" si="0"/>
        <v>185</v>
      </c>
      <c r="J14" s="415">
        <v>308</v>
      </c>
      <c r="K14" s="415">
        <v>141</v>
      </c>
      <c r="L14" s="415">
        <v>141</v>
      </c>
      <c r="M14" s="415" t="s">
        <v>131</v>
      </c>
      <c r="N14" s="415">
        <f t="shared" si="1"/>
        <v>141</v>
      </c>
      <c r="O14" s="416">
        <f t="shared" si="2"/>
        <v>590</v>
      </c>
      <c r="P14" s="418">
        <f t="shared" si="3"/>
        <v>775</v>
      </c>
      <c r="Q14" s="88"/>
      <c r="R14" s="120">
        <v>141</v>
      </c>
    </row>
    <row r="15" spans="1:18" ht="15.75" customHeight="1">
      <c r="A15" s="166" t="s">
        <v>150</v>
      </c>
      <c r="B15" s="415">
        <v>206</v>
      </c>
      <c r="C15" s="415" t="s">
        <v>131</v>
      </c>
      <c r="D15" s="415" t="s">
        <v>131</v>
      </c>
      <c r="E15" s="415">
        <v>2</v>
      </c>
      <c r="F15" s="415" t="s">
        <v>131</v>
      </c>
      <c r="G15" s="415" t="s">
        <v>131</v>
      </c>
      <c r="H15" s="415" t="s">
        <v>131</v>
      </c>
      <c r="I15" s="416">
        <f t="shared" si="0"/>
        <v>208</v>
      </c>
      <c r="J15" s="415">
        <v>446</v>
      </c>
      <c r="K15" s="415">
        <v>144</v>
      </c>
      <c r="L15" s="415">
        <v>167</v>
      </c>
      <c r="M15" s="415" t="s">
        <v>131</v>
      </c>
      <c r="N15" s="415">
        <f t="shared" si="1"/>
        <v>167</v>
      </c>
      <c r="O15" s="416">
        <f t="shared" si="2"/>
        <v>757</v>
      </c>
      <c r="P15" s="418">
        <f t="shared" si="3"/>
        <v>965</v>
      </c>
      <c r="Q15" s="88"/>
      <c r="R15" s="120">
        <v>167</v>
      </c>
    </row>
    <row r="16" spans="1:18" ht="9.75" customHeight="1">
      <c r="A16" s="166"/>
      <c r="B16" s="415"/>
      <c r="C16" s="415"/>
      <c r="D16" s="415"/>
      <c r="E16" s="415"/>
      <c r="F16" s="415"/>
      <c r="G16" s="415"/>
      <c r="H16" s="415"/>
      <c r="I16" s="416"/>
      <c r="J16" s="415"/>
      <c r="K16" s="415"/>
      <c r="L16" s="415"/>
      <c r="M16" s="415"/>
      <c r="N16" s="415"/>
      <c r="O16" s="416"/>
      <c r="P16" s="418"/>
      <c r="Q16" s="88"/>
      <c r="R16" s="120"/>
    </row>
    <row r="17" spans="1:18" ht="15" customHeight="1">
      <c r="A17" s="166" t="s">
        <v>151</v>
      </c>
      <c r="B17" s="415">
        <v>195</v>
      </c>
      <c r="C17" s="415" t="s">
        <v>131</v>
      </c>
      <c r="D17" s="415" t="s">
        <v>131</v>
      </c>
      <c r="E17" s="415">
        <v>2</v>
      </c>
      <c r="F17" s="415" t="s">
        <v>131</v>
      </c>
      <c r="G17" s="415" t="s">
        <v>131</v>
      </c>
      <c r="H17" s="415" t="s">
        <v>131</v>
      </c>
      <c r="I17" s="416">
        <f t="shared" si="0"/>
        <v>197</v>
      </c>
      <c r="J17" s="415">
        <v>347</v>
      </c>
      <c r="K17" s="415">
        <v>149</v>
      </c>
      <c r="L17" s="415">
        <v>191</v>
      </c>
      <c r="M17" s="415" t="s">
        <v>131</v>
      </c>
      <c r="N17" s="415">
        <f t="shared" si="1"/>
        <v>191</v>
      </c>
      <c r="O17" s="416">
        <f t="shared" si="2"/>
        <v>687</v>
      </c>
      <c r="P17" s="418">
        <f t="shared" si="3"/>
        <v>884</v>
      </c>
      <c r="Q17" s="88"/>
      <c r="R17" s="120">
        <v>191</v>
      </c>
    </row>
    <row r="18" spans="1:18" ht="15" customHeight="1">
      <c r="A18" s="166" t="s">
        <v>152</v>
      </c>
      <c r="B18" s="415">
        <v>227</v>
      </c>
      <c r="C18" s="415" t="s">
        <v>131</v>
      </c>
      <c r="D18" s="415" t="s">
        <v>131</v>
      </c>
      <c r="E18" s="415">
        <v>2</v>
      </c>
      <c r="F18" s="415" t="s">
        <v>131</v>
      </c>
      <c r="G18" s="415" t="s">
        <v>131</v>
      </c>
      <c r="H18" s="415" t="s">
        <v>131</v>
      </c>
      <c r="I18" s="416">
        <f t="shared" si="0"/>
        <v>229</v>
      </c>
      <c r="J18" s="415">
        <v>355</v>
      </c>
      <c r="K18" s="415">
        <v>174</v>
      </c>
      <c r="L18" s="415">
        <v>220</v>
      </c>
      <c r="M18" s="415" t="s">
        <v>131</v>
      </c>
      <c r="N18" s="415">
        <f t="shared" si="1"/>
        <v>220</v>
      </c>
      <c r="O18" s="416">
        <f t="shared" si="2"/>
        <v>749</v>
      </c>
      <c r="P18" s="418">
        <f t="shared" si="3"/>
        <v>978</v>
      </c>
      <c r="Q18" s="88"/>
      <c r="R18" s="120">
        <v>220</v>
      </c>
    </row>
    <row r="19" spans="1:18" ht="15" customHeight="1">
      <c r="A19" s="166" t="s">
        <v>153</v>
      </c>
      <c r="B19" s="415">
        <v>411</v>
      </c>
      <c r="C19" s="415" t="s">
        <v>131</v>
      </c>
      <c r="D19" s="415" t="s">
        <v>131</v>
      </c>
      <c r="E19" s="415">
        <v>2</v>
      </c>
      <c r="F19" s="415" t="s">
        <v>131</v>
      </c>
      <c r="G19" s="415" t="s">
        <v>131</v>
      </c>
      <c r="H19" s="415" t="s">
        <v>131</v>
      </c>
      <c r="I19" s="416">
        <f t="shared" si="0"/>
        <v>413</v>
      </c>
      <c r="J19" s="415">
        <v>369</v>
      </c>
      <c r="K19" s="415">
        <v>236</v>
      </c>
      <c r="L19" s="415">
        <v>263</v>
      </c>
      <c r="M19" s="415" t="s">
        <v>131</v>
      </c>
      <c r="N19" s="415">
        <f t="shared" si="1"/>
        <v>263</v>
      </c>
      <c r="O19" s="416">
        <f t="shared" si="2"/>
        <v>868</v>
      </c>
      <c r="P19" s="418">
        <f t="shared" si="3"/>
        <v>1281</v>
      </c>
      <c r="Q19" s="88"/>
      <c r="R19" s="120">
        <v>263</v>
      </c>
    </row>
    <row r="20" spans="1:18" ht="15" customHeight="1">
      <c r="A20" s="166" t="s">
        <v>154</v>
      </c>
      <c r="B20" s="415">
        <v>301</v>
      </c>
      <c r="C20" s="415" t="s">
        <v>131</v>
      </c>
      <c r="D20" s="415" t="s">
        <v>131</v>
      </c>
      <c r="E20" s="415">
        <v>2</v>
      </c>
      <c r="F20" s="415" t="s">
        <v>131</v>
      </c>
      <c r="G20" s="415" t="s">
        <v>131</v>
      </c>
      <c r="H20" s="415" t="s">
        <v>131</v>
      </c>
      <c r="I20" s="416">
        <f t="shared" si="0"/>
        <v>303</v>
      </c>
      <c r="J20" s="415">
        <v>357</v>
      </c>
      <c r="K20" s="415">
        <v>248</v>
      </c>
      <c r="L20" s="415">
        <v>270</v>
      </c>
      <c r="M20" s="415" t="s">
        <v>131</v>
      </c>
      <c r="N20" s="415">
        <f t="shared" si="1"/>
        <v>270</v>
      </c>
      <c r="O20" s="416">
        <f t="shared" si="2"/>
        <v>875</v>
      </c>
      <c r="P20" s="418">
        <f t="shared" si="3"/>
        <v>1178</v>
      </c>
      <c r="Q20" s="88"/>
      <c r="R20" s="120">
        <v>270</v>
      </c>
    </row>
    <row r="21" spans="1:18" ht="15" customHeight="1">
      <c r="A21" s="166" t="s">
        <v>155</v>
      </c>
      <c r="B21" s="415">
        <v>319</v>
      </c>
      <c r="C21" s="415" t="s">
        <v>131</v>
      </c>
      <c r="D21" s="415" t="s">
        <v>131</v>
      </c>
      <c r="E21" s="415">
        <v>3</v>
      </c>
      <c r="F21" s="415" t="s">
        <v>131</v>
      </c>
      <c r="G21" s="415" t="s">
        <v>131</v>
      </c>
      <c r="H21" s="415" t="s">
        <v>131</v>
      </c>
      <c r="I21" s="416">
        <f t="shared" si="0"/>
        <v>322</v>
      </c>
      <c r="J21" s="415">
        <v>428</v>
      </c>
      <c r="K21" s="415">
        <v>288</v>
      </c>
      <c r="L21" s="415">
        <v>362</v>
      </c>
      <c r="M21" s="415" t="s">
        <v>131</v>
      </c>
      <c r="N21" s="415">
        <f t="shared" si="1"/>
        <v>362</v>
      </c>
      <c r="O21" s="416">
        <f t="shared" si="2"/>
        <v>1078</v>
      </c>
      <c r="P21" s="418">
        <f t="shared" si="3"/>
        <v>1400</v>
      </c>
      <c r="Q21" s="88"/>
      <c r="R21" s="120">
        <v>362</v>
      </c>
    </row>
    <row r="22" spans="1:18" ht="9.75" customHeight="1">
      <c r="A22" s="166"/>
      <c r="B22" s="415"/>
      <c r="C22" s="415"/>
      <c r="D22" s="415"/>
      <c r="E22" s="415"/>
      <c r="F22" s="415"/>
      <c r="G22" s="415"/>
      <c r="H22" s="415"/>
      <c r="I22" s="416"/>
      <c r="J22" s="415"/>
      <c r="K22" s="415"/>
      <c r="L22" s="415"/>
      <c r="M22" s="415"/>
      <c r="N22" s="415"/>
      <c r="O22" s="416"/>
      <c r="P22" s="418"/>
      <c r="Q22" s="88"/>
      <c r="R22" s="120"/>
    </row>
    <row r="23" spans="1:18" ht="15.75" customHeight="1">
      <c r="A23" s="166" t="s">
        <v>156</v>
      </c>
      <c r="B23" s="415">
        <v>380</v>
      </c>
      <c r="C23" s="415" t="s">
        <v>131</v>
      </c>
      <c r="D23" s="415" t="s">
        <v>131</v>
      </c>
      <c r="E23" s="415">
        <v>3</v>
      </c>
      <c r="F23" s="415" t="s">
        <v>131</v>
      </c>
      <c r="G23" s="415" t="s">
        <v>131</v>
      </c>
      <c r="H23" s="415" t="s">
        <v>131</v>
      </c>
      <c r="I23" s="416">
        <f t="shared" si="0"/>
        <v>383</v>
      </c>
      <c r="J23" s="415">
        <v>507</v>
      </c>
      <c r="K23" s="415">
        <v>297</v>
      </c>
      <c r="L23" s="415">
        <v>378</v>
      </c>
      <c r="M23" s="415" t="s">
        <v>131</v>
      </c>
      <c r="N23" s="415">
        <f t="shared" si="1"/>
        <v>378</v>
      </c>
      <c r="O23" s="416">
        <f t="shared" si="2"/>
        <v>1182</v>
      </c>
      <c r="P23" s="418">
        <f t="shared" si="3"/>
        <v>1565</v>
      </c>
      <c r="Q23" s="88"/>
      <c r="R23" s="120">
        <v>378</v>
      </c>
    </row>
    <row r="24" spans="1:18" ht="15.75" customHeight="1">
      <c r="A24" s="166" t="s">
        <v>157</v>
      </c>
      <c r="B24" s="415">
        <v>426</v>
      </c>
      <c r="C24" s="415" t="s">
        <v>131</v>
      </c>
      <c r="D24" s="415" t="s">
        <v>131</v>
      </c>
      <c r="E24" s="415">
        <v>2</v>
      </c>
      <c r="F24" s="415" t="s">
        <v>131</v>
      </c>
      <c r="G24" s="415" t="s">
        <v>131</v>
      </c>
      <c r="H24" s="415" t="s">
        <v>131</v>
      </c>
      <c r="I24" s="416">
        <f t="shared" si="0"/>
        <v>428</v>
      </c>
      <c r="J24" s="415">
        <v>523</v>
      </c>
      <c r="K24" s="415">
        <v>386</v>
      </c>
      <c r="L24" s="415">
        <v>423</v>
      </c>
      <c r="M24" s="415" t="s">
        <v>131</v>
      </c>
      <c r="N24" s="415">
        <f t="shared" si="1"/>
        <v>423</v>
      </c>
      <c r="O24" s="416">
        <f t="shared" si="2"/>
        <v>1332</v>
      </c>
      <c r="P24" s="418">
        <f t="shared" si="3"/>
        <v>1760</v>
      </c>
      <c r="Q24" s="88"/>
      <c r="R24" s="120">
        <v>423</v>
      </c>
    </row>
    <row r="25" spans="1:18" ht="15.75" customHeight="1">
      <c r="A25" s="166" t="s">
        <v>158</v>
      </c>
      <c r="B25" s="415">
        <v>460</v>
      </c>
      <c r="C25" s="415">
        <v>10</v>
      </c>
      <c r="D25" s="415" t="s">
        <v>131</v>
      </c>
      <c r="E25" s="415">
        <v>2</v>
      </c>
      <c r="F25" s="415" t="s">
        <v>131</v>
      </c>
      <c r="G25" s="415" t="s">
        <v>131</v>
      </c>
      <c r="H25" s="415" t="s">
        <v>131</v>
      </c>
      <c r="I25" s="416">
        <f t="shared" si="0"/>
        <v>472</v>
      </c>
      <c r="J25" s="415">
        <v>540</v>
      </c>
      <c r="K25" s="415">
        <v>559</v>
      </c>
      <c r="L25" s="415">
        <v>512</v>
      </c>
      <c r="M25" s="415" t="s">
        <v>131</v>
      </c>
      <c r="N25" s="415">
        <f t="shared" si="1"/>
        <v>512</v>
      </c>
      <c r="O25" s="416">
        <f t="shared" si="2"/>
        <v>1611</v>
      </c>
      <c r="P25" s="418">
        <f t="shared" si="3"/>
        <v>2083</v>
      </c>
      <c r="Q25" s="88"/>
      <c r="R25" s="120">
        <v>512</v>
      </c>
    </row>
    <row r="26" spans="1:18" ht="15.75" customHeight="1">
      <c r="A26" s="166" t="s">
        <v>159</v>
      </c>
      <c r="B26" s="415">
        <v>542</v>
      </c>
      <c r="C26" s="415">
        <v>10</v>
      </c>
      <c r="D26" s="415">
        <v>1</v>
      </c>
      <c r="E26" s="415">
        <v>2</v>
      </c>
      <c r="F26" s="415" t="s">
        <v>131</v>
      </c>
      <c r="G26" s="415" t="s">
        <v>131</v>
      </c>
      <c r="H26" s="415" t="s">
        <v>131</v>
      </c>
      <c r="I26" s="416">
        <f t="shared" si="0"/>
        <v>555</v>
      </c>
      <c r="J26" s="415">
        <v>719</v>
      </c>
      <c r="K26" s="415">
        <v>636</v>
      </c>
      <c r="L26" s="415">
        <v>588</v>
      </c>
      <c r="M26" s="415" t="s">
        <v>131</v>
      </c>
      <c r="N26" s="415">
        <f t="shared" si="1"/>
        <v>588</v>
      </c>
      <c r="O26" s="416">
        <f t="shared" si="2"/>
        <v>1943</v>
      </c>
      <c r="P26" s="418">
        <f t="shared" si="3"/>
        <v>2498</v>
      </c>
      <c r="Q26" s="88"/>
      <c r="R26" s="120">
        <v>588</v>
      </c>
    </row>
    <row r="27" spans="1:18" ht="15.75" customHeight="1">
      <c r="A27" s="167" t="s">
        <v>160</v>
      </c>
      <c r="B27" s="419">
        <v>571</v>
      </c>
      <c r="C27" s="419">
        <v>8</v>
      </c>
      <c r="D27" s="419">
        <v>1</v>
      </c>
      <c r="E27" s="419">
        <v>3</v>
      </c>
      <c r="F27" s="419" t="s">
        <v>131</v>
      </c>
      <c r="G27" s="419" t="s">
        <v>131</v>
      </c>
      <c r="H27" s="419" t="s">
        <v>131</v>
      </c>
      <c r="I27" s="420">
        <f t="shared" si="0"/>
        <v>583</v>
      </c>
      <c r="J27" s="419">
        <v>703</v>
      </c>
      <c r="K27" s="419">
        <v>787</v>
      </c>
      <c r="L27" s="419">
        <v>613</v>
      </c>
      <c r="M27" s="419" t="s">
        <v>131</v>
      </c>
      <c r="N27" s="419">
        <f t="shared" si="1"/>
        <v>613</v>
      </c>
      <c r="O27" s="420">
        <f t="shared" si="2"/>
        <v>2103</v>
      </c>
      <c r="P27" s="421">
        <f t="shared" si="3"/>
        <v>2686</v>
      </c>
      <c r="Q27" s="88"/>
      <c r="R27" s="120">
        <v>613</v>
      </c>
    </row>
    <row r="28" spans="1:18" ht="16.5">
      <c r="A28" s="130"/>
      <c r="B28" s="141" t="s">
        <v>174</v>
      </c>
      <c r="C28" s="131"/>
      <c r="E28" s="131"/>
      <c r="F28" s="140"/>
      <c r="G28" s="140" t="s">
        <v>175</v>
      </c>
      <c r="H28" s="133"/>
      <c r="I28" s="131"/>
      <c r="J28" s="131"/>
      <c r="K28" s="131"/>
      <c r="L28" s="131"/>
      <c r="M28" s="133"/>
      <c r="N28" s="131"/>
      <c r="P28" s="142" t="s">
        <v>176</v>
      </c>
      <c r="Q28" s="88"/>
      <c r="R28" s="134"/>
    </row>
    <row r="29" spans="1:18" ht="16.5">
      <c r="A29" s="275" t="s">
        <v>173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88"/>
      <c r="R29" s="134"/>
    </row>
    <row r="30" spans="1:18" ht="15.75">
      <c r="A30" s="276" t="s">
        <v>191</v>
      </c>
      <c r="B30" s="117"/>
      <c r="C30" s="117"/>
      <c r="D30" s="117"/>
      <c r="E30" s="118"/>
      <c r="F30" s="117"/>
      <c r="G30" s="118"/>
      <c r="H30" s="117"/>
      <c r="I30" s="117"/>
      <c r="J30" s="117"/>
      <c r="K30" s="117"/>
      <c r="L30" s="117"/>
      <c r="M30" s="117"/>
      <c r="N30" s="117"/>
      <c r="O30" s="117"/>
      <c r="P30" s="117"/>
      <c r="Q30" s="88"/>
      <c r="R30" s="88"/>
    </row>
    <row r="31" spans="1:18" ht="15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494" t="s">
        <v>181</v>
      </c>
      <c r="P31" s="494"/>
      <c r="Q31" s="88"/>
      <c r="R31" s="88"/>
    </row>
    <row r="32" spans="1:18" s="281" customFormat="1" ht="15.75">
      <c r="A32" s="490" t="s">
        <v>6</v>
      </c>
      <c r="B32" s="277" t="s">
        <v>73</v>
      </c>
      <c r="C32" s="278"/>
      <c r="D32" s="278"/>
      <c r="E32" s="278"/>
      <c r="F32" s="278"/>
      <c r="G32" s="278"/>
      <c r="H32" s="278"/>
      <c r="I32" s="277" t="s">
        <v>103</v>
      </c>
      <c r="J32" s="277" t="s">
        <v>74</v>
      </c>
      <c r="K32" s="278"/>
      <c r="L32" s="278"/>
      <c r="M32" s="278"/>
      <c r="N32" s="278"/>
      <c r="O32" s="277" t="s">
        <v>103</v>
      </c>
      <c r="P32" s="279" t="s">
        <v>103</v>
      </c>
      <c r="Q32" s="280"/>
      <c r="R32" s="280"/>
    </row>
    <row r="33" spans="1:18" s="281" customFormat="1" ht="15.75">
      <c r="A33" s="491"/>
      <c r="B33" s="278" t="s">
        <v>132</v>
      </c>
      <c r="C33" s="278" t="s">
        <v>133</v>
      </c>
      <c r="D33" s="278" t="s">
        <v>134</v>
      </c>
      <c r="E33" s="278" t="s">
        <v>135</v>
      </c>
      <c r="F33" s="278" t="s">
        <v>80</v>
      </c>
      <c r="G33" s="278" t="s">
        <v>79</v>
      </c>
      <c r="H33" s="278" t="s">
        <v>136</v>
      </c>
      <c r="I33" s="283" t="s">
        <v>137</v>
      </c>
      <c r="J33" s="284" t="s">
        <v>138</v>
      </c>
      <c r="K33" s="278" t="s">
        <v>108</v>
      </c>
      <c r="L33" s="493" t="s">
        <v>4</v>
      </c>
      <c r="M33" s="493"/>
      <c r="N33" s="493"/>
      <c r="O33" s="285" t="s">
        <v>139</v>
      </c>
      <c r="P33" s="286" t="s">
        <v>108</v>
      </c>
      <c r="Q33" s="280"/>
      <c r="R33" s="280"/>
    </row>
    <row r="34" spans="1:18" s="281" customFormat="1" ht="15.75">
      <c r="A34" s="492"/>
      <c r="B34" s="287" t="s">
        <v>140</v>
      </c>
      <c r="C34" s="287" t="s">
        <v>140</v>
      </c>
      <c r="D34" s="287" t="s">
        <v>97</v>
      </c>
      <c r="E34" s="287" t="s">
        <v>141</v>
      </c>
      <c r="F34" s="287" t="s">
        <v>49</v>
      </c>
      <c r="G34" s="287" t="s">
        <v>49</v>
      </c>
      <c r="H34" s="287" t="s">
        <v>142</v>
      </c>
      <c r="I34" s="283" t="s">
        <v>143</v>
      </c>
      <c r="J34" s="288"/>
      <c r="K34" s="287" t="s">
        <v>101</v>
      </c>
      <c r="L34" s="290" t="s">
        <v>81</v>
      </c>
      <c r="M34" s="290" t="s">
        <v>82</v>
      </c>
      <c r="N34" s="290" t="s">
        <v>78</v>
      </c>
      <c r="O34" s="291" t="s">
        <v>143</v>
      </c>
      <c r="P34" s="292" t="s">
        <v>143</v>
      </c>
      <c r="Q34" s="280"/>
      <c r="R34" s="280"/>
    </row>
    <row r="35" spans="1:18" s="281" customFormat="1" ht="12.75">
      <c r="A35" s="293" t="s">
        <v>10</v>
      </c>
      <c r="B35" s="294" t="s">
        <v>11</v>
      </c>
      <c r="C35" s="294" t="s">
        <v>12</v>
      </c>
      <c r="D35" s="294" t="s">
        <v>13</v>
      </c>
      <c r="E35" s="294" t="s">
        <v>15</v>
      </c>
      <c r="F35" s="294" t="s">
        <v>14</v>
      </c>
      <c r="G35" s="294">
        <v>6</v>
      </c>
      <c r="H35" s="294" t="s">
        <v>16</v>
      </c>
      <c r="I35" s="294" t="s">
        <v>17</v>
      </c>
      <c r="J35" s="294" t="s">
        <v>40</v>
      </c>
      <c r="K35" s="294" t="s">
        <v>41</v>
      </c>
      <c r="L35" s="294" t="s">
        <v>18</v>
      </c>
      <c r="M35" s="294">
        <v>12</v>
      </c>
      <c r="N35" s="294">
        <v>13</v>
      </c>
      <c r="O35" s="294">
        <v>14</v>
      </c>
      <c r="P35" s="295">
        <v>15</v>
      </c>
      <c r="Q35" s="280"/>
      <c r="R35" s="280"/>
    </row>
    <row r="36" spans="1:18" ht="13.5" customHeight="1">
      <c r="A36" s="166" t="s">
        <v>161</v>
      </c>
      <c r="B36" s="415">
        <v>603</v>
      </c>
      <c r="C36" s="415">
        <v>8</v>
      </c>
      <c r="D36" s="415">
        <v>1</v>
      </c>
      <c r="E36" s="415">
        <v>3</v>
      </c>
      <c r="F36" s="415" t="s">
        <v>131</v>
      </c>
      <c r="G36" s="415" t="s">
        <v>131</v>
      </c>
      <c r="H36" s="415" t="s">
        <v>131</v>
      </c>
      <c r="I36" s="416">
        <f>SUM(B36:H36)</f>
        <v>615</v>
      </c>
      <c r="J36" s="415">
        <v>813</v>
      </c>
      <c r="K36" s="415">
        <v>1187</v>
      </c>
      <c r="L36" s="415">
        <v>684</v>
      </c>
      <c r="M36" s="415" t="s">
        <v>131</v>
      </c>
      <c r="N36" s="415">
        <f>SUM(L36:M36)</f>
        <v>684</v>
      </c>
      <c r="O36" s="416">
        <f>+J36+K36+N36</f>
        <v>2684</v>
      </c>
      <c r="P36" s="418">
        <f>I36+O36</f>
        <v>3299</v>
      </c>
      <c r="Q36" s="88"/>
      <c r="R36" s="88"/>
    </row>
    <row r="37" spans="1:18" ht="13.5" customHeight="1">
      <c r="A37" s="166" t="s">
        <v>162</v>
      </c>
      <c r="B37" s="415">
        <v>628</v>
      </c>
      <c r="C37" s="415">
        <v>10</v>
      </c>
      <c r="D37" s="415">
        <v>1</v>
      </c>
      <c r="E37" s="415">
        <v>4</v>
      </c>
      <c r="F37" s="415" t="s">
        <v>131</v>
      </c>
      <c r="G37" s="415" t="s">
        <v>131</v>
      </c>
      <c r="H37" s="415" t="s">
        <v>131</v>
      </c>
      <c r="I37" s="416">
        <f>SUM(B37:H37)</f>
        <v>643</v>
      </c>
      <c r="J37" s="415">
        <v>784</v>
      </c>
      <c r="K37" s="415">
        <v>1385</v>
      </c>
      <c r="L37" s="415">
        <v>401</v>
      </c>
      <c r="M37" s="415" t="s">
        <v>131</v>
      </c>
      <c r="N37" s="415">
        <f>SUM(L37:M37)</f>
        <v>401</v>
      </c>
      <c r="O37" s="416">
        <f>+J37+K37+N37</f>
        <v>2570</v>
      </c>
      <c r="P37" s="418">
        <f>I37+O37</f>
        <v>3213</v>
      </c>
      <c r="Q37" s="88"/>
      <c r="R37" s="88"/>
    </row>
    <row r="38" spans="1:18" ht="13.5" customHeight="1">
      <c r="A38" s="166" t="s">
        <v>163</v>
      </c>
      <c r="B38" s="415">
        <v>725</v>
      </c>
      <c r="C38" s="415">
        <v>12</v>
      </c>
      <c r="D38" s="415">
        <v>1</v>
      </c>
      <c r="E38" s="415">
        <v>4</v>
      </c>
      <c r="F38" s="415" t="s">
        <v>131</v>
      </c>
      <c r="G38" s="415" t="s">
        <v>131</v>
      </c>
      <c r="H38" s="415" t="s">
        <v>131</v>
      </c>
      <c r="I38" s="416">
        <f>SUM(B38:H38)</f>
        <v>742</v>
      </c>
      <c r="J38" s="415">
        <v>1153</v>
      </c>
      <c r="K38" s="415">
        <v>1522</v>
      </c>
      <c r="L38" s="415">
        <v>485</v>
      </c>
      <c r="M38" s="415" t="s">
        <v>131</v>
      </c>
      <c r="N38" s="415">
        <f>SUM(L38:M38)</f>
        <v>485</v>
      </c>
      <c r="O38" s="416">
        <f>+J38+K38+N38</f>
        <v>3160</v>
      </c>
      <c r="P38" s="418">
        <f>I38+O38</f>
        <v>3902</v>
      </c>
      <c r="Q38" s="88"/>
      <c r="R38" s="88"/>
    </row>
    <row r="39" spans="1:18" ht="13.5" customHeight="1">
      <c r="A39" s="166" t="s">
        <v>164</v>
      </c>
      <c r="B39" s="415">
        <v>938</v>
      </c>
      <c r="C39" s="415">
        <v>14</v>
      </c>
      <c r="D39" s="415">
        <v>2</v>
      </c>
      <c r="E39" s="415">
        <v>4</v>
      </c>
      <c r="F39" s="415" t="s">
        <v>131</v>
      </c>
      <c r="G39" s="415" t="s">
        <v>131</v>
      </c>
      <c r="H39" s="415" t="s">
        <v>131</v>
      </c>
      <c r="I39" s="416">
        <f>SUM(B39:H39)</f>
        <v>958</v>
      </c>
      <c r="J39" s="415">
        <v>1240</v>
      </c>
      <c r="K39" s="415">
        <v>1890</v>
      </c>
      <c r="L39" s="415">
        <v>522</v>
      </c>
      <c r="M39" s="415" t="s">
        <v>131</v>
      </c>
      <c r="N39" s="415">
        <f>SUM(L39:M39)</f>
        <v>522</v>
      </c>
      <c r="O39" s="416">
        <f>+J39+K39+N39</f>
        <v>3652</v>
      </c>
      <c r="P39" s="418">
        <f>I39+O39</f>
        <v>4610</v>
      </c>
      <c r="Q39" s="88"/>
      <c r="R39" s="88"/>
    </row>
    <row r="40" spans="1:18" ht="13.5" customHeight="1">
      <c r="A40" s="166" t="s">
        <v>111</v>
      </c>
      <c r="B40" s="415">
        <v>926</v>
      </c>
      <c r="C40" s="415">
        <v>15</v>
      </c>
      <c r="D40" s="415">
        <v>2</v>
      </c>
      <c r="E40" s="415">
        <v>6</v>
      </c>
      <c r="F40" s="415" t="s">
        <v>131</v>
      </c>
      <c r="G40" s="415" t="s">
        <v>131</v>
      </c>
      <c r="H40" s="415" t="s">
        <v>131</v>
      </c>
      <c r="I40" s="416">
        <f>SUM(B40:H40)</f>
        <v>949</v>
      </c>
      <c r="J40" s="415">
        <v>1407</v>
      </c>
      <c r="K40" s="415">
        <v>2020</v>
      </c>
      <c r="L40" s="415">
        <v>608</v>
      </c>
      <c r="M40" s="415" t="s">
        <v>131</v>
      </c>
      <c r="N40" s="415">
        <f>SUM(L40:M40)</f>
        <v>608</v>
      </c>
      <c r="O40" s="416">
        <f>+J40+K40+N40</f>
        <v>4035</v>
      </c>
      <c r="P40" s="418">
        <f>I40+O40</f>
        <v>4984</v>
      </c>
      <c r="Q40" s="88"/>
      <c r="R40" s="88"/>
    </row>
    <row r="41" spans="1:18" ht="9.75" customHeight="1">
      <c r="A41" s="166"/>
      <c r="B41" s="415"/>
      <c r="C41" s="415"/>
      <c r="D41" s="415"/>
      <c r="E41" s="415"/>
      <c r="F41" s="415"/>
      <c r="G41" s="415"/>
      <c r="H41" s="415"/>
      <c r="I41" s="416"/>
      <c r="J41" s="415"/>
      <c r="K41" s="415"/>
      <c r="L41" s="415"/>
      <c r="M41" s="415"/>
      <c r="N41" s="415"/>
      <c r="O41" s="416"/>
      <c r="P41" s="418"/>
      <c r="Q41" s="88"/>
      <c r="R41" s="88"/>
    </row>
    <row r="42" spans="1:18" ht="13.5" customHeight="1">
      <c r="A42" s="166" t="s">
        <v>112</v>
      </c>
      <c r="B42" s="415">
        <v>1227</v>
      </c>
      <c r="C42" s="415">
        <v>21</v>
      </c>
      <c r="D42" s="415">
        <v>4</v>
      </c>
      <c r="E42" s="415">
        <v>5</v>
      </c>
      <c r="F42" s="415" t="s">
        <v>131</v>
      </c>
      <c r="G42" s="415" t="s">
        <v>131</v>
      </c>
      <c r="H42" s="415" t="s">
        <v>131</v>
      </c>
      <c r="I42" s="416">
        <f t="shared" si="0"/>
        <v>1257</v>
      </c>
      <c r="J42" s="415">
        <v>1312</v>
      </c>
      <c r="K42" s="415">
        <v>2111</v>
      </c>
      <c r="L42" s="415">
        <v>482</v>
      </c>
      <c r="M42" s="415" t="s">
        <v>131</v>
      </c>
      <c r="N42" s="415">
        <f aca="true" t="shared" si="4" ref="N42:N91">SUM(L42:M42)</f>
        <v>482</v>
      </c>
      <c r="O42" s="416">
        <f aca="true" t="shared" si="5" ref="O42:O79">+J42+K42+N42</f>
        <v>3905</v>
      </c>
      <c r="P42" s="418">
        <f aca="true" t="shared" si="6" ref="P42:P79">I42+O42</f>
        <v>5162</v>
      </c>
      <c r="Q42" s="88"/>
      <c r="R42" s="120">
        <v>482</v>
      </c>
    </row>
    <row r="43" spans="1:18" ht="13.5" customHeight="1">
      <c r="A43" s="166" t="s">
        <v>113</v>
      </c>
      <c r="B43" s="415">
        <v>1153</v>
      </c>
      <c r="C43" s="415">
        <v>31</v>
      </c>
      <c r="D43" s="415">
        <v>6</v>
      </c>
      <c r="E43" s="415">
        <v>5</v>
      </c>
      <c r="F43" s="415" t="s">
        <v>131</v>
      </c>
      <c r="G43" s="415" t="s">
        <v>131</v>
      </c>
      <c r="H43" s="415" t="s">
        <v>131</v>
      </c>
      <c r="I43" s="416">
        <f t="shared" si="0"/>
        <v>1195</v>
      </c>
      <c r="J43" s="415">
        <v>2641</v>
      </c>
      <c r="K43" s="415">
        <v>2211</v>
      </c>
      <c r="L43" s="415">
        <v>461</v>
      </c>
      <c r="M43" s="415" t="s">
        <v>131</v>
      </c>
      <c r="N43" s="415">
        <f t="shared" si="4"/>
        <v>461</v>
      </c>
      <c r="O43" s="416">
        <f t="shared" si="5"/>
        <v>5313</v>
      </c>
      <c r="P43" s="418">
        <f t="shared" si="6"/>
        <v>6508</v>
      </c>
      <c r="Q43" s="88"/>
      <c r="R43" s="120">
        <v>461</v>
      </c>
    </row>
    <row r="44" spans="1:18" ht="13.5" customHeight="1">
      <c r="A44" s="166" t="s">
        <v>114</v>
      </c>
      <c r="B44" s="415">
        <v>1194</v>
      </c>
      <c r="C44" s="415">
        <v>45</v>
      </c>
      <c r="D44" s="415">
        <v>9</v>
      </c>
      <c r="E44" s="415">
        <v>6</v>
      </c>
      <c r="F44" s="415" t="s">
        <v>131</v>
      </c>
      <c r="G44" s="415" t="s">
        <v>131</v>
      </c>
      <c r="H44" s="415">
        <v>3</v>
      </c>
      <c r="I44" s="416">
        <f t="shared" si="0"/>
        <v>1257</v>
      </c>
      <c r="J44" s="415">
        <v>4175</v>
      </c>
      <c r="K44" s="415">
        <v>2895</v>
      </c>
      <c r="L44" s="415">
        <v>692</v>
      </c>
      <c r="M44" s="415" t="s">
        <v>131</v>
      </c>
      <c r="N44" s="415">
        <f t="shared" si="4"/>
        <v>692</v>
      </c>
      <c r="O44" s="416">
        <f t="shared" si="5"/>
        <v>7762</v>
      </c>
      <c r="P44" s="418">
        <f t="shared" si="6"/>
        <v>9019</v>
      </c>
      <c r="Q44" s="88"/>
      <c r="R44" s="120">
        <v>692</v>
      </c>
    </row>
    <row r="45" spans="1:18" ht="13.5" customHeight="1">
      <c r="A45" s="166" t="s">
        <v>115</v>
      </c>
      <c r="B45" s="415">
        <v>1376</v>
      </c>
      <c r="C45" s="415">
        <v>43</v>
      </c>
      <c r="D45" s="415">
        <v>9</v>
      </c>
      <c r="E45" s="415">
        <v>5</v>
      </c>
      <c r="F45" s="415" t="s">
        <v>131</v>
      </c>
      <c r="G45" s="415" t="s">
        <v>131</v>
      </c>
      <c r="H45" s="415">
        <v>14</v>
      </c>
      <c r="I45" s="416">
        <f t="shared" si="0"/>
        <v>1447</v>
      </c>
      <c r="J45" s="415">
        <v>4746</v>
      </c>
      <c r="K45" s="415">
        <v>3670</v>
      </c>
      <c r="L45" s="415">
        <v>1074</v>
      </c>
      <c r="M45" s="415" t="s">
        <v>131</v>
      </c>
      <c r="N45" s="415">
        <f t="shared" si="4"/>
        <v>1074</v>
      </c>
      <c r="O45" s="416">
        <f t="shared" si="5"/>
        <v>9490</v>
      </c>
      <c r="P45" s="418">
        <f t="shared" si="6"/>
        <v>10937</v>
      </c>
      <c r="Q45" s="88"/>
      <c r="R45" s="120">
        <v>1074</v>
      </c>
    </row>
    <row r="46" spans="1:18" ht="13.5" customHeight="1">
      <c r="A46" s="166" t="s">
        <v>116</v>
      </c>
      <c r="B46" s="415">
        <v>2160</v>
      </c>
      <c r="C46" s="415">
        <v>56</v>
      </c>
      <c r="D46" s="415">
        <v>9</v>
      </c>
      <c r="E46" s="415">
        <v>10</v>
      </c>
      <c r="F46" s="415" t="s">
        <v>131</v>
      </c>
      <c r="G46" s="415" t="s">
        <v>131</v>
      </c>
      <c r="H46" s="415">
        <v>9</v>
      </c>
      <c r="I46" s="416">
        <f t="shared" si="0"/>
        <v>2244</v>
      </c>
      <c r="J46" s="415">
        <v>5164</v>
      </c>
      <c r="K46" s="415">
        <v>4585</v>
      </c>
      <c r="L46" s="415">
        <v>1200</v>
      </c>
      <c r="M46" s="415" t="s">
        <v>131</v>
      </c>
      <c r="N46" s="415">
        <f t="shared" si="4"/>
        <v>1200</v>
      </c>
      <c r="O46" s="416">
        <f t="shared" si="5"/>
        <v>10949</v>
      </c>
      <c r="P46" s="418">
        <f t="shared" si="6"/>
        <v>13193</v>
      </c>
      <c r="Q46" s="88"/>
      <c r="R46" s="120">
        <v>1200</v>
      </c>
    </row>
    <row r="47" spans="1:18" ht="9.75" customHeight="1">
      <c r="A47" s="166"/>
      <c r="B47" s="415"/>
      <c r="C47" s="415"/>
      <c r="D47" s="415"/>
      <c r="E47" s="415"/>
      <c r="F47" s="415"/>
      <c r="G47" s="415"/>
      <c r="H47" s="415"/>
      <c r="I47" s="416"/>
      <c r="J47" s="415"/>
      <c r="K47" s="415"/>
      <c r="L47" s="415"/>
      <c r="M47" s="415" t="s">
        <v>131</v>
      </c>
      <c r="N47" s="415"/>
      <c r="O47" s="416"/>
      <c r="P47" s="418"/>
      <c r="Q47" s="88"/>
      <c r="R47" s="120"/>
    </row>
    <row r="48" spans="1:18" ht="13.5" customHeight="1">
      <c r="A48" s="166" t="s">
        <v>117</v>
      </c>
      <c r="B48" s="415">
        <v>2671</v>
      </c>
      <c r="C48" s="415">
        <v>25</v>
      </c>
      <c r="D48" s="415">
        <v>8</v>
      </c>
      <c r="E48" s="415">
        <v>6</v>
      </c>
      <c r="F48" s="415" t="s">
        <v>131</v>
      </c>
      <c r="G48" s="415" t="s">
        <v>131</v>
      </c>
      <c r="H48" s="415">
        <v>24</v>
      </c>
      <c r="I48" s="416">
        <f t="shared" si="0"/>
        <v>2734</v>
      </c>
      <c r="J48" s="415">
        <v>6138</v>
      </c>
      <c r="K48" s="415">
        <v>5429</v>
      </c>
      <c r="L48" s="415">
        <v>1363</v>
      </c>
      <c r="M48" s="415" t="s">
        <v>131</v>
      </c>
      <c r="N48" s="415">
        <f t="shared" si="4"/>
        <v>1363</v>
      </c>
      <c r="O48" s="416">
        <f t="shared" si="5"/>
        <v>12930</v>
      </c>
      <c r="P48" s="418">
        <f t="shared" si="6"/>
        <v>15664</v>
      </c>
      <c r="Q48" s="88"/>
      <c r="R48" s="120">
        <v>1363</v>
      </c>
    </row>
    <row r="49" spans="1:18" ht="13.5" customHeight="1">
      <c r="A49" s="166" t="s">
        <v>118</v>
      </c>
      <c r="B49" s="415">
        <v>2845</v>
      </c>
      <c r="C49" s="415">
        <v>29</v>
      </c>
      <c r="D49" s="415">
        <v>11</v>
      </c>
      <c r="E49" s="415">
        <v>6</v>
      </c>
      <c r="F49" s="415" t="s">
        <v>131</v>
      </c>
      <c r="G49" s="415" t="s">
        <v>131</v>
      </c>
      <c r="H49" s="415">
        <v>18</v>
      </c>
      <c r="I49" s="416">
        <f t="shared" si="0"/>
        <v>2909</v>
      </c>
      <c r="J49" s="415">
        <v>8390</v>
      </c>
      <c r="K49" s="415">
        <v>6299</v>
      </c>
      <c r="L49" s="415">
        <v>1590</v>
      </c>
      <c r="M49" s="415" t="s">
        <v>131</v>
      </c>
      <c r="N49" s="415">
        <f t="shared" si="4"/>
        <v>1590</v>
      </c>
      <c r="O49" s="416">
        <f t="shared" si="5"/>
        <v>16279</v>
      </c>
      <c r="P49" s="418">
        <f t="shared" si="6"/>
        <v>19188</v>
      </c>
      <c r="Q49" s="88"/>
      <c r="R49" s="120">
        <v>1590</v>
      </c>
    </row>
    <row r="50" spans="1:18" ht="13.5" customHeight="1">
      <c r="A50" s="166" t="s">
        <v>119</v>
      </c>
      <c r="B50" s="415">
        <v>3339</v>
      </c>
      <c r="C50" s="415">
        <v>50</v>
      </c>
      <c r="D50" s="415">
        <v>10</v>
      </c>
      <c r="E50" s="415">
        <v>1</v>
      </c>
      <c r="F50" s="415" t="s">
        <v>131</v>
      </c>
      <c r="G50" s="415" t="s">
        <v>131</v>
      </c>
      <c r="H50" s="415">
        <v>24</v>
      </c>
      <c r="I50" s="416">
        <f t="shared" si="0"/>
        <v>3424</v>
      </c>
      <c r="J50" s="415">
        <v>10124</v>
      </c>
      <c r="K50" s="415">
        <v>6916</v>
      </c>
      <c r="L50" s="415">
        <v>1935</v>
      </c>
      <c r="M50" s="415" t="s">
        <v>131</v>
      </c>
      <c r="N50" s="415">
        <f t="shared" si="4"/>
        <v>1935</v>
      </c>
      <c r="O50" s="416">
        <f t="shared" si="5"/>
        <v>18975</v>
      </c>
      <c r="P50" s="418">
        <f t="shared" si="6"/>
        <v>22399</v>
      </c>
      <c r="Q50" s="88"/>
      <c r="R50" s="120">
        <v>1935</v>
      </c>
    </row>
    <row r="51" spans="1:18" ht="13.5" customHeight="1">
      <c r="A51" s="166" t="s">
        <v>120</v>
      </c>
      <c r="B51" s="415">
        <v>5225</v>
      </c>
      <c r="C51" s="415">
        <v>74</v>
      </c>
      <c r="D51" s="415">
        <v>6</v>
      </c>
      <c r="E51" s="415" t="s">
        <v>131</v>
      </c>
      <c r="F51" s="415" t="s">
        <v>131</v>
      </c>
      <c r="G51" s="415" t="s">
        <v>131</v>
      </c>
      <c r="H51" s="415">
        <v>28</v>
      </c>
      <c r="I51" s="416">
        <f t="shared" si="0"/>
        <v>5333</v>
      </c>
      <c r="J51" s="415">
        <v>12572</v>
      </c>
      <c r="K51" s="415">
        <v>9701</v>
      </c>
      <c r="L51" s="415">
        <v>2410</v>
      </c>
      <c r="M51" s="415" t="s">
        <v>131</v>
      </c>
      <c r="N51" s="415">
        <f t="shared" si="4"/>
        <v>2410</v>
      </c>
      <c r="O51" s="416">
        <f t="shared" si="5"/>
        <v>24683</v>
      </c>
      <c r="P51" s="418">
        <f t="shared" si="6"/>
        <v>30016</v>
      </c>
      <c r="Q51" s="88"/>
      <c r="R51" s="120">
        <v>2410</v>
      </c>
    </row>
    <row r="52" spans="1:18" ht="13.5" customHeight="1">
      <c r="A52" s="166" t="s">
        <v>121</v>
      </c>
      <c r="B52" s="415">
        <v>7028</v>
      </c>
      <c r="C52" s="415">
        <v>108</v>
      </c>
      <c r="D52" s="415">
        <v>10</v>
      </c>
      <c r="E52" s="415">
        <v>2</v>
      </c>
      <c r="F52" s="415" t="s">
        <v>131</v>
      </c>
      <c r="G52" s="415" t="s">
        <v>131</v>
      </c>
      <c r="H52" s="415">
        <v>34</v>
      </c>
      <c r="I52" s="416">
        <f t="shared" si="0"/>
        <v>7182</v>
      </c>
      <c r="J52" s="415">
        <v>14276</v>
      </c>
      <c r="K52" s="415">
        <v>10413</v>
      </c>
      <c r="L52" s="415">
        <v>2893</v>
      </c>
      <c r="M52" s="415" t="s">
        <v>131</v>
      </c>
      <c r="N52" s="415">
        <f t="shared" si="4"/>
        <v>2893</v>
      </c>
      <c r="O52" s="416">
        <f t="shared" si="5"/>
        <v>27582</v>
      </c>
      <c r="P52" s="418">
        <f t="shared" si="6"/>
        <v>34764</v>
      </c>
      <c r="Q52" s="88"/>
      <c r="R52" s="120">
        <v>2893</v>
      </c>
    </row>
    <row r="53" spans="1:18" ht="9.75" customHeight="1">
      <c r="A53" s="166"/>
      <c r="B53" s="415"/>
      <c r="C53" s="415"/>
      <c r="D53" s="415"/>
      <c r="E53" s="415"/>
      <c r="F53" s="415"/>
      <c r="G53" s="415"/>
      <c r="H53" s="415"/>
      <c r="I53" s="416"/>
      <c r="J53" s="415"/>
      <c r="K53" s="415"/>
      <c r="L53" s="415"/>
      <c r="M53" s="415"/>
      <c r="N53" s="415"/>
      <c r="O53" s="416"/>
      <c r="P53" s="418"/>
      <c r="Q53" s="88"/>
      <c r="R53" s="120"/>
    </row>
    <row r="54" spans="1:18" ht="13.5" customHeight="1">
      <c r="A54" s="166" t="s">
        <v>122</v>
      </c>
      <c r="B54" s="415">
        <v>8309</v>
      </c>
      <c r="C54" s="415">
        <v>135</v>
      </c>
      <c r="D54" s="415">
        <v>12</v>
      </c>
      <c r="E54" s="415">
        <v>4</v>
      </c>
      <c r="F54" s="415" t="s">
        <v>131</v>
      </c>
      <c r="G54" s="415" t="s">
        <v>131</v>
      </c>
      <c r="H54" s="415">
        <v>26</v>
      </c>
      <c r="I54" s="416">
        <f t="shared" si="0"/>
        <v>8486</v>
      </c>
      <c r="J54" s="415">
        <v>15074</v>
      </c>
      <c r="K54" s="415">
        <v>11740</v>
      </c>
      <c r="L54" s="415">
        <v>2651</v>
      </c>
      <c r="M54" s="415">
        <v>600</v>
      </c>
      <c r="N54" s="415">
        <f t="shared" si="4"/>
        <v>3251</v>
      </c>
      <c r="O54" s="416">
        <f t="shared" si="5"/>
        <v>30065</v>
      </c>
      <c r="P54" s="418">
        <f t="shared" si="6"/>
        <v>38551</v>
      </c>
      <c r="Q54" s="88"/>
      <c r="R54" s="120">
        <v>3251</v>
      </c>
    </row>
    <row r="55" spans="1:18" ht="13.5" customHeight="1">
      <c r="A55" s="166" t="s">
        <v>123</v>
      </c>
      <c r="B55" s="415">
        <v>8442</v>
      </c>
      <c r="C55" s="415">
        <v>150</v>
      </c>
      <c r="D55" s="415">
        <v>18</v>
      </c>
      <c r="E55" s="415">
        <v>2</v>
      </c>
      <c r="F55" s="415" t="s">
        <v>131</v>
      </c>
      <c r="G55" s="415" t="s">
        <v>131</v>
      </c>
      <c r="H55" s="415">
        <v>22</v>
      </c>
      <c r="I55" s="416">
        <f t="shared" si="0"/>
        <v>8634</v>
      </c>
      <c r="J55" s="415">
        <v>18510</v>
      </c>
      <c r="K55" s="415">
        <v>12675</v>
      </c>
      <c r="L55" s="415">
        <v>2774</v>
      </c>
      <c r="M55" s="415">
        <v>715</v>
      </c>
      <c r="N55" s="415">
        <f t="shared" si="4"/>
        <v>3489</v>
      </c>
      <c r="O55" s="416">
        <f t="shared" si="5"/>
        <v>34674</v>
      </c>
      <c r="P55" s="418">
        <f t="shared" si="6"/>
        <v>43308</v>
      </c>
      <c r="Q55" s="88"/>
      <c r="R55" s="120">
        <v>3489</v>
      </c>
    </row>
    <row r="56" spans="1:18" ht="13.5" customHeight="1">
      <c r="A56" s="166" t="s">
        <v>124</v>
      </c>
      <c r="B56" s="415">
        <v>8573</v>
      </c>
      <c r="C56" s="415">
        <v>163</v>
      </c>
      <c r="D56" s="415">
        <v>17</v>
      </c>
      <c r="E56" s="415">
        <v>1</v>
      </c>
      <c r="F56" s="415" t="s">
        <v>131</v>
      </c>
      <c r="G56" s="415" t="s">
        <v>131</v>
      </c>
      <c r="H56" s="415">
        <v>34</v>
      </c>
      <c r="I56" s="416">
        <f t="shared" si="0"/>
        <v>8788</v>
      </c>
      <c r="J56" s="415">
        <v>21532</v>
      </c>
      <c r="K56" s="415">
        <v>15387</v>
      </c>
      <c r="L56" s="415">
        <v>3651</v>
      </c>
      <c r="M56" s="415">
        <v>973</v>
      </c>
      <c r="N56" s="415">
        <f t="shared" si="4"/>
        <v>4624</v>
      </c>
      <c r="O56" s="416">
        <f t="shared" si="5"/>
        <v>41543</v>
      </c>
      <c r="P56" s="418">
        <f t="shared" si="6"/>
        <v>50331</v>
      </c>
      <c r="Q56" s="88"/>
      <c r="R56" s="120">
        <v>4624</v>
      </c>
    </row>
    <row r="57" spans="1:18" ht="13.5" customHeight="1">
      <c r="A57" s="166" t="s">
        <v>125</v>
      </c>
      <c r="B57" s="415">
        <v>9071</v>
      </c>
      <c r="C57" s="415">
        <v>177</v>
      </c>
      <c r="D57" s="415">
        <v>15</v>
      </c>
      <c r="E57" s="415" t="s">
        <v>131</v>
      </c>
      <c r="F57" s="415" t="s">
        <v>131</v>
      </c>
      <c r="G57" s="415" t="s">
        <v>131</v>
      </c>
      <c r="H57" s="415">
        <v>49</v>
      </c>
      <c r="I57" s="416">
        <f t="shared" si="0"/>
        <v>9312</v>
      </c>
      <c r="J57" s="415">
        <v>23371</v>
      </c>
      <c r="K57" s="415">
        <v>15053</v>
      </c>
      <c r="L57" s="415">
        <v>3541</v>
      </c>
      <c r="M57" s="415">
        <v>1133</v>
      </c>
      <c r="N57" s="415">
        <f t="shared" si="4"/>
        <v>4674</v>
      </c>
      <c r="O57" s="416">
        <f t="shared" si="5"/>
        <v>43098</v>
      </c>
      <c r="P57" s="418">
        <f t="shared" si="6"/>
        <v>52410</v>
      </c>
      <c r="Q57" s="88"/>
      <c r="R57" s="120">
        <v>4674</v>
      </c>
    </row>
    <row r="58" spans="1:18" ht="13.5" customHeight="1">
      <c r="A58" s="167" t="s">
        <v>126</v>
      </c>
      <c r="B58" s="419">
        <v>9592</v>
      </c>
      <c r="C58" s="419">
        <v>124</v>
      </c>
      <c r="D58" s="419">
        <v>5</v>
      </c>
      <c r="E58" s="419" t="s">
        <v>131</v>
      </c>
      <c r="F58" s="419" t="s">
        <v>131</v>
      </c>
      <c r="G58" s="419" t="s">
        <v>131</v>
      </c>
      <c r="H58" s="419">
        <v>61</v>
      </c>
      <c r="I58" s="420">
        <f t="shared" si="0"/>
        <v>9782</v>
      </c>
      <c r="J58" s="419">
        <v>29343</v>
      </c>
      <c r="K58" s="419">
        <v>15149</v>
      </c>
      <c r="L58" s="419">
        <v>3567</v>
      </c>
      <c r="M58" s="419">
        <v>1361</v>
      </c>
      <c r="N58" s="419">
        <f t="shared" si="4"/>
        <v>4928</v>
      </c>
      <c r="O58" s="420">
        <f t="shared" si="5"/>
        <v>49420</v>
      </c>
      <c r="P58" s="421">
        <f t="shared" si="6"/>
        <v>59202</v>
      </c>
      <c r="Q58" s="88"/>
      <c r="R58" s="120">
        <v>4928</v>
      </c>
    </row>
    <row r="59" spans="1:18" ht="16.5">
      <c r="A59" s="130"/>
      <c r="B59" s="131"/>
      <c r="C59" s="141" t="s">
        <v>174</v>
      </c>
      <c r="D59" s="131"/>
      <c r="F59" s="131"/>
      <c r="G59" s="140"/>
      <c r="H59" s="140" t="s">
        <v>175</v>
      </c>
      <c r="I59" s="133"/>
      <c r="J59" s="131"/>
      <c r="K59" s="131"/>
      <c r="L59" s="131"/>
      <c r="M59" s="131"/>
      <c r="N59" s="133"/>
      <c r="O59" s="131"/>
      <c r="P59" s="142" t="s">
        <v>176</v>
      </c>
      <c r="R59" s="120"/>
    </row>
    <row r="60" spans="1:18" ht="16.5">
      <c r="A60" s="130"/>
      <c r="B60" s="131"/>
      <c r="C60" s="141"/>
      <c r="D60" s="131"/>
      <c r="F60" s="131"/>
      <c r="G60" s="140"/>
      <c r="H60" s="140"/>
      <c r="I60" s="133"/>
      <c r="J60" s="131"/>
      <c r="K60" s="131"/>
      <c r="L60" s="131"/>
      <c r="M60" s="131"/>
      <c r="N60" s="133"/>
      <c r="O60" s="131"/>
      <c r="P60" s="142"/>
      <c r="R60" s="120"/>
    </row>
    <row r="61" spans="1:18" ht="16.5">
      <c r="A61" s="130"/>
      <c r="B61" s="131"/>
      <c r="C61" s="141"/>
      <c r="D61" s="131"/>
      <c r="F61" s="131"/>
      <c r="G61" s="140"/>
      <c r="H61" s="140"/>
      <c r="I61" s="133"/>
      <c r="J61" s="131"/>
      <c r="K61" s="131"/>
      <c r="L61" s="131"/>
      <c r="M61" s="131"/>
      <c r="N61" s="133"/>
      <c r="O61" s="131"/>
      <c r="P61" s="142"/>
      <c r="R61" s="120"/>
    </row>
    <row r="62" spans="1:18" ht="16.5">
      <c r="A62" s="130"/>
      <c r="B62" s="131"/>
      <c r="C62" s="141"/>
      <c r="D62" s="131"/>
      <c r="F62" s="131"/>
      <c r="G62" s="140"/>
      <c r="H62" s="140"/>
      <c r="I62" s="133" t="s">
        <v>178</v>
      </c>
      <c r="J62" s="131"/>
      <c r="K62" s="131"/>
      <c r="L62" s="131"/>
      <c r="M62" s="131"/>
      <c r="N62" s="133"/>
      <c r="O62" s="131"/>
      <c r="P62" s="142"/>
      <c r="R62" s="120"/>
    </row>
    <row r="63" spans="1:18" ht="16.5">
      <c r="A63" s="275" t="s">
        <v>198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88"/>
      <c r="R63" s="120"/>
    </row>
    <row r="64" spans="1:18" ht="16.5">
      <c r="A64" s="276" t="s">
        <v>191</v>
      </c>
      <c r="B64" s="117"/>
      <c r="C64" s="117"/>
      <c r="D64" s="117"/>
      <c r="E64" s="118"/>
      <c r="F64" s="117"/>
      <c r="G64" s="118"/>
      <c r="H64" s="117"/>
      <c r="I64" s="117"/>
      <c r="J64" s="117"/>
      <c r="K64" s="117"/>
      <c r="L64" s="117"/>
      <c r="M64" s="117"/>
      <c r="N64" s="117"/>
      <c r="O64" s="117"/>
      <c r="P64" s="117"/>
      <c r="Q64" s="88"/>
      <c r="R64" s="120"/>
    </row>
    <row r="65" spans="1:18" ht="16.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P65" s="296" t="s">
        <v>181</v>
      </c>
      <c r="Q65" s="88"/>
      <c r="R65" s="120"/>
    </row>
    <row r="66" spans="1:18" s="281" customFormat="1" ht="16.5">
      <c r="A66" s="490" t="s">
        <v>6</v>
      </c>
      <c r="B66" s="277" t="s">
        <v>73</v>
      </c>
      <c r="C66" s="278"/>
      <c r="D66" s="278"/>
      <c r="E66" s="278"/>
      <c r="F66" s="278"/>
      <c r="G66" s="278"/>
      <c r="H66" s="278"/>
      <c r="I66" s="277" t="s">
        <v>103</v>
      </c>
      <c r="J66" s="277" t="s">
        <v>74</v>
      </c>
      <c r="K66" s="278"/>
      <c r="L66" s="278"/>
      <c r="M66" s="278"/>
      <c r="N66" s="278"/>
      <c r="O66" s="277" t="s">
        <v>103</v>
      </c>
      <c r="P66" s="279" t="s">
        <v>103</v>
      </c>
      <c r="Q66" s="280"/>
      <c r="R66" s="297"/>
    </row>
    <row r="67" spans="1:18" s="281" customFormat="1" ht="16.5">
      <c r="A67" s="491"/>
      <c r="B67" s="278" t="s">
        <v>132</v>
      </c>
      <c r="C67" s="278" t="s">
        <v>133</v>
      </c>
      <c r="D67" s="278" t="s">
        <v>134</v>
      </c>
      <c r="E67" s="278" t="s">
        <v>135</v>
      </c>
      <c r="F67" s="278" t="s">
        <v>80</v>
      </c>
      <c r="G67" s="278" t="s">
        <v>79</v>
      </c>
      <c r="H67" s="278" t="s">
        <v>136</v>
      </c>
      <c r="I67" s="283" t="s">
        <v>137</v>
      </c>
      <c r="J67" s="284" t="s">
        <v>138</v>
      </c>
      <c r="K67" s="278" t="s">
        <v>108</v>
      </c>
      <c r="L67" s="493" t="s">
        <v>4</v>
      </c>
      <c r="M67" s="493"/>
      <c r="N67" s="493"/>
      <c r="O67" s="285" t="s">
        <v>139</v>
      </c>
      <c r="P67" s="286" t="s">
        <v>108</v>
      </c>
      <c r="Q67" s="280"/>
      <c r="R67" s="297"/>
    </row>
    <row r="68" spans="1:18" s="281" customFormat="1" ht="16.5">
      <c r="A68" s="492"/>
      <c r="B68" s="287" t="s">
        <v>140</v>
      </c>
      <c r="C68" s="287" t="s">
        <v>140</v>
      </c>
      <c r="D68" s="287" t="s">
        <v>97</v>
      </c>
      <c r="E68" s="287" t="s">
        <v>141</v>
      </c>
      <c r="F68" s="287" t="s">
        <v>49</v>
      </c>
      <c r="G68" s="287" t="s">
        <v>49</v>
      </c>
      <c r="H68" s="287" t="s">
        <v>142</v>
      </c>
      <c r="I68" s="283" t="s">
        <v>143</v>
      </c>
      <c r="J68" s="288"/>
      <c r="K68" s="287" t="s">
        <v>101</v>
      </c>
      <c r="L68" s="290" t="s">
        <v>81</v>
      </c>
      <c r="M68" s="290" t="s">
        <v>82</v>
      </c>
      <c r="N68" s="290" t="s">
        <v>78</v>
      </c>
      <c r="O68" s="291" t="s">
        <v>143</v>
      </c>
      <c r="P68" s="292" t="s">
        <v>143</v>
      </c>
      <c r="Q68" s="280"/>
      <c r="R68" s="297"/>
    </row>
    <row r="69" spans="1:18" s="281" customFormat="1" ht="16.5">
      <c r="A69" s="293" t="s">
        <v>10</v>
      </c>
      <c r="B69" s="294" t="s">
        <v>11</v>
      </c>
      <c r="C69" s="294" t="s">
        <v>12</v>
      </c>
      <c r="D69" s="294" t="s">
        <v>13</v>
      </c>
      <c r="E69" s="294" t="s">
        <v>15</v>
      </c>
      <c r="F69" s="294" t="s">
        <v>14</v>
      </c>
      <c r="G69" s="294">
        <v>6</v>
      </c>
      <c r="H69" s="294" t="s">
        <v>16</v>
      </c>
      <c r="I69" s="294" t="s">
        <v>17</v>
      </c>
      <c r="J69" s="294" t="s">
        <v>40</v>
      </c>
      <c r="K69" s="294" t="s">
        <v>41</v>
      </c>
      <c r="L69" s="294" t="s">
        <v>18</v>
      </c>
      <c r="M69" s="294">
        <v>12</v>
      </c>
      <c r="N69" s="294">
        <v>13</v>
      </c>
      <c r="O69" s="294">
        <v>14</v>
      </c>
      <c r="P69" s="295">
        <v>15</v>
      </c>
      <c r="Q69" s="280"/>
      <c r="R69" s="297"/>
    </row>
    <row r="70" spans="1:18" s="138" customFormat="1" ht="13.5" customHeight="1">
      <c r="A70" s="168" t="s">
        <v>127</v>
      </c>
      <c r="B70" s="415">
        <v>10354</v>
      </c>
      <c r="C70" s="415">
        <v>152</v>
      </c>
      <c r="D70" s="415">
        <v>3</v>
      </c>
      <c r="E70" s="415">
        <v>1</v>
      </c>
      <c r="F70" s="415" t="s">
        <v>131</v>
      </c>
      <c r="G70" s="415" t="s">
        <v>131</v>
      </c>
      <c r="H70" s="415">
        <v>58</v>
      </c>
      <c r="I70" s="416">
        <f t="shared" si="0"/>
        <v>10568</v>
      </c>
      <c r="J70" s="415">
        <v>33364</v>
      </c>
      <c r="K70" s="415">
        <v>14960</v>
      </c>
      <c r="L70" s="415">
        <v>4574</v>
      </c>
      <c r="M70" s="415">
        <v>1835</v>
      </c>
      <c r="N70" s="415">
        <f t="shared" si="4"/>
        <v>6409</v>
      </c>
      <c r="O70" s="416">
        <f t="shared" si="5"/>
        <v>54733</v>
      </c>
      <c r="P70" s="418">
        <f t="shared" si="6"/>
        <v>65301</v>
      </c>
      <c r="Q70" s="136"/>
      <c r="R70" s="137">
        <v>6409</v>
      </c>
    </row>
    <row r="71" spans="1:18" s="138" customFormat="1" ht="13.5" customHeight="1">
      <c r="A71" s="168" t="s">
        <v>128</v>
      </c>
      <c r="B71" s="415">
        <v>11528</v>
      </c>
      <c r="C71" s="415">
        <v>193</v>
      </c>
      <c r="D71" s="415">
        <v>4</v>
      </c>
      <c r="E71" s="415" t="s">
        <v>131</v>
      </c>
      <c r="F71" s="415" t="s">
        <v>131</v>
      </c>
      <c r="G71" s="415" t="s">
        <v>131</v>
      </c>
      <c r="H71" s="415">
        <v>116</v>
      </c>
      <c r="I71" s="416">
        <f t="shared" si="0"/>
        <v>11841</v>
      </c>
      <c r="J71" s="415">
        <v>38001</v>
      </c>
      <c r="K71" s="415">
        <v>16840</v>
      </c>
      <c r="L71" s="415">
        <v>5172</v>
      </c>
      <c r="M71" s="415">
        <v>3571</v>
      </c>
      <c r="N71" s="415">
        <f t="shared" si="4"/>
        <v>8743</v>
      </c>
      <c r="O71" s="416">
        <f t="shared" si="5"/>
        <v>63584</v>
      </c>
      <c r="P71" s="418">
        <f t="shared" si="6"/>
        <v>75425</v>
      </c>
      <c r="Q71" s="136"/>
      <c r="R71" s="137">
        <v>8743</v>
      </c>
    </row>
    <row r="72" spans="1:18" s="138" customFormat="1" ht="13.5" customHeight="1">
      <c r="A72" s="168" t="s">
        <v>129</v>
      </c>
      <c r="B72" s="415">
        <v>13407</v>
      </c>
      <c r="C72" s="415">
        <v>326</v>
      </c>
      <c r="D72" s="415">
        <v>1</v>
      </c>
      <c r="E72" s="415" t="s">
        <v>131</v>
      </c>
      <c r="F72" s="415" t="s">
        <v>131</v>
      </c>
      <c r="G72" s="415" t="s">
        <v>131</v>
      </c>
      <c r="H72" s="415">
        <v>186</v>
      </c>
      <c r="I72" s="416">
        <f t="shared" si="0"/>
        <v>13920</v>
      </c>
      <c r="J72" s="415">
        <v>42362</v>
      </c>
      <c r="K72" s="415">
        <v>19399</v>
      </c>
      <c r="L72" s="415">
        <v>7514</v>
      </c>
      <c r="M72" s="415">
        <v>7186</v>
      </c>
      <c r="N72" s="415">
        <f t="shared" si="4"/>
        <v>14700</v>
      </c>
      <c r="O72" s="416">
        <f t="shared" si="5"/>
        <v>76461</v>
      </c>
      <c r="P72" s="418">
        <f t="shared" si="6"/>
        <v>90381</v>
      </c>
      <c r="Q72" s="136"/>
      <c r="R72" s="137">
        <v>14700</v>
      </c>
    </row>
    <row r="73" spans="1:18" s="138" customFormat="1" ht="13.5" customHeight="1">
      <c r="A73" s="168" t="s">
        <v>130</v>
      </c>
      <c r="B73" s="415">
        <v>15000</v>
      </c>
      <c r="C73" s="415">
        <v>419</v>
      </c>
      <c r="D73" s="415" t="s">
        <v>131</v>
      </c>
      <c r="E73" s="415" t="s">
        <v>131</v>
      </c>
      <c r="F73" s="415">
        <v>54</v>
      </c>
      <c r="G73" s="415" t="s">
        <v>131</v>
      </c>
      <c r="H73" s="415">
        <v>169</v>
      </c>
      <c r="I73" s="416">
        <f t="shared" si="0"/>
        <v>15642</v>
      </c>
      <c r="J73" s="415">
        <v>48584</v>
      </c>
      <c r="K73" s="415">
        <v>21433</v>
      </c>
      <c r="L73" s="415">
        <v>8639</v>
      </c>
      <c r="M73" s="415">
        <v>9935</v>
      </c>
      <c r="N73" s="415">
        <f t="shared" si="4"/>
        <v>18574</v>
      </c>
      <c r="O73" s="416">
        <f t="shared" si="5"/>
        <v>88591</v>
      </c>
      <c r="P73" s="418">
        <f t="shared" si="6"/>
        <v>104233</v>
      </c>
      <c r="Q73" s="136"/>
      <c r="R73" s="137">
        <v>18574</v>
      </c>
    </row>
    <row r="74" spans="1:18" s="138" customFormat="1" ht="13.5" customHeight="1">
      <c r="A74" s="168" t="s">
        <v>104</v>
      </c>
      <c r="B74" s="415">
        <v>19079</v>
      </c>
      <c r="C74" s="415">
        <v>496</v>
      </c>
      <c r="D74" s="415" t="s">
        <v>131</v>
      </c>
      <c r="E74" s="415" t="s">
        <v>131</v>
      </c>
      <c r="F74" s="415">
        <v>106</v>
      </c>
      <c r="G74" s="415" t="s">
        <v>131</v>
      </c>
      <c r="H74" s="415">
        <v>190</v>
      </c>
      <c r="I74" s="416">
        <f t="shared" si="0"/>
        <v>19871</v>
      </c>
      <c r="J74" s="415">
        <v>50528</v>
      </c>
      <c r="K74" s="415">
        <v>23087</v>
      </c>
      <c r="L74" s="415">
        <v>7788</v>
      </c>
      <c r="M74" s="415">
        <v>9220</v>
      </c>
      <c r="N74" s="415">
        <f t="shared" si="4"/>
        <v>17008</v>
      </c>
      <c r="O74" s="416">
        <f t="shared" si="5"/>
        <v>90623</v>
      </c>
      <c r="P74" s="418">
        <f t="shared" si="6"/>
        <v>110494</v>
      </c>
      <c r="Q74" s="136"/>
      <c r="R74" s="137">
        <v>17008</v>
      </c>
    </row>
    <row r="75" spans="1:18" s="138" customFormat="1" ht="9.75" customHeight="1">
      <c r="A75" s="168"/>
      <c r="B75" s="415"/>
      <c r="C75" s="415"/>
      <c r="D75" s="415"/>
      <c r="E75" s="415"/>
      <c r="F75" s="415"/>
      <c r="G75" s="415"/>
      <c r="H75" s="415"/>
      <c r="I75" s="416"/>
      <c r="J75" s="415"/>
      <c r="K75" s="415"/>
      <c r="L75" s="415"/>
      <c r="M75" s="415"/>
      <c r="N75" s="415"/>
      <c r="O75" s="416"/>
      <c r="P75" s="418"/>
      <c r="Q75" s="136"/>
      <c r="R75" s="137"/>
    </row>
    <row r="76" spans="1:18" s="138" customFormat="1" ht="13.5" customHeight="1">
      <c r="A76" s="168" t="s">
        <v>105</v>
      </c>
      <c r="B76" s="415">
        <v>27913</v>
      </c>
      <c r="C76" s="415">
        <v>632</v>
      </c>
      <c r="D76" s="415" t="s">
        <v>131</v>
      </c>
      <c r="E76" s="415" t="s">
        <v>131</v>
      </c>
      <c r="F76" s="415">
        <v>140</v>
      </c>
      <c r="G76" s="415" t="s">
        <v>131</v>
      </c>
      <c r="H76" s="415">
        <v>166</v>
      </c>
      <c r="I76" s="416">
        <f t="shared" si="0"/>
        <v>28851</v>
      </c>
      <c r="J76" s="415">
        <v>61821</v>
      </c>
      <c r="K76" s="415">
        <v>28305</v>
      </c>
      <c r="L76" s="415">
        <v>9969</v>
      </c>
      <c r="M76" s="415">
        <v>10830</v>
      </c>
      <c r="N76" s="415">
        <f t="shared" si="4"/>
        <v>20799</v>
      </c>
      <c r="O76" s="416">
        <f t="shared" si="5"/>
        <v>110925</v>
      </c>
      <c r="P76" s="418">
        <f t="shared" si="6"/>
        <v>139776</v>
      </c>
      <c r="Q76" s="136"/>
      <c r="R76" s="137">
        <v>20799</v>
      </c>
    </row>
    <row r="77" spans="1:18" s="138" customFormat="1" ht="13.5" customHeight="1">
      <c r="A77" s="169" t="s">
        <v>20</v>
      </c>
      <c r="B77" s="422">
        <v>35018</v>
      </c>
      <c r="C77" s="422">
        <v>1196</v>
      </c>
      <c r="D77" s="422" t="s">
        <v>131</v>
      </c>
      <c r="E77" s="422" t="s">
        <v>131</v>
      </c>
      <c r="F77" s="422">
        <v>313</v>
      </c>
      <c r="G77" s="422" t="s">
        <v>131</v>
      </c>
      <c r="H77" s="422">
        <v>244</v>
      </c>
      <c r="I77" s="423">
        <f t="shared" si="0"/>
        <v>36771</v>
      </c>
      <c r="J77" s="422">
        <v>61400</v>
      </c>
      <c r="K77" s="422">
        <v>31546</v>
      </c>
      <c r="L77" s="422">
        <v>11057</v>
      </c>
      <c r="M77" s="422">
        <v>12464</v>
      </c>
      <c r="N77" s="422">
        <f t="shared" si="4"/>
        <v>23521</v>
      </c>
      <c r="O77" s="423">
        <f t="shared" si="5"/>
        <v>116467</v>
      </c>
      <c r="P77" s="424">
        <f t="shared" si="6"/>
        <v>153238</v>
      </c>
      <c r="Q77" s="136"/>
      <c r="R77" s="137">
        <v>23521</v>
      </c>
    </row>
    <row r="78" spans="1:18" s="138" customFormat="1" ht="13.5" customHeight="1">
      <c r="A78" s="169" t="s">
        <v>21</v>
      </c>
      <c r="B78" s="422">
        <v>41467</v>
      </c>
      <c r="C78" s="422">
        <v>1216</v>
      </c>
      <c r="D78" s="422" t="s">
        <v>131</v>
      </c>
      <c r="E78" s="422" t="s">
        <v>131</v>
      </c>
      <c r="F78" s="422">
        <v>420</v>
      </c>
      <c r="G78" s="422" t="s">
        <v>131</v>
      </c>
      <c r="H78" s="422">
        <v>349</v>
      </c>
      <c r="I78" s="423">
        <f t="shared" si="0"/>
        <v>43452</v>
      </c>
      <c r="J78" s="422">
        <v>64240</v>
      </c>
      <c r="K78" s="422">
        <v>34520</v>
      </c>
      <c r="L78" s="422">
        <v>14304</v>
      </c>
      <c r="M78" s="422">
        <v>16075</v>
      </c>
      <c r="N78" s="422">
        <f t="shared" si="4"/>
        <v>30379</v>
      </c>
      <c r="O78" s="423">
        <f t="shared" si="5"/>
        <v>129139</v>
      </c>
      <c r="P78" s="424">
        <f t="shared" si="6"/>
        <v>172591</v>
      </c>
      <c r="Q78" s="136"/>
      <c r="R78" s="137">
        <v>30379</v>
      </c>
    </row>
    <row r="79" spans="1:18" s="138" customFormat="1" ht="13.5" customHeight="1" thickBot="1">
      <c r="A79" s="169" t="s">
        <v>22</v>
      </c>
      <c r="B79" s="422">
        <v>59064</v>
      </c>
      <c r="C79" s="422">
        <v>1644</v>
      </c>
      <c r="D79" s="422" t="s">
        <v>131</v>
      </c>
      <c r="E79" s="422" t="s">
        <v>131</v>
      </c>
      <c r="F79" s="422">
        <v>546</v>
      </c>
      <c r="G79" s="422" t="s">
        <v>131</v>
      </c>
      <c r="H79" s="422">
        <v>406</v>
      </c>
      <c r="I79" s="423">
        <f t="shared" si="0"/>
        <v>61660</v>
      </c>
      <c r="J79" s="422">
        <v>77653</v>
      </c>
      <c r="K79" s="422">
        <v>43691</v>
      </c>
      <c r="L79" s="422">
        <v>23260</v>
      </c>
      <c r="M79" s="422">
        <v>20314</v>
      </c>
      <c r="N79" s="422">
        <f t="shared" si="4"/>
        <v>43574</v>
      </c>
      <c r="O79" s="423">
        <f t="shared" si="5"/>
        <v>164918</v>
      </c>
      <c r="P79" s="424">
        <f t="shared" si="6"/>
        <v>226578</v>
      </c>
      <c r="Q79" s="136"/>
      <c r="R79" s="139">
        <v>43574</v>
      </c>
    </row>
    <row r="80" spans="1:16" s="138" customFormat="1" ht="13.5" customHeight="1">
      <c r="A80" s="169" t="s">
        <v>23</v>
      </c>
      <c r="B80" s="422">
        <v>75036</v>
      </c>
      <c r="C80" s="422">
        <v>1785</v>
      </c>
      <c r="D80" s="422" t="s">
        <v>131</v>
      </c>
      <c r="E80" s="422" t="s">
        <v>131</v>
      </c>
      <c r="F80" s="422">
        <v>667</v>
      </c>
      <c r="G80" s="422">
        <v>43</v>
      </c>
      <c r="H80" s="422">
        <v>634</v>
      </c>
      <c r="I80" s="423">
        <f t="shared" si="0"/>
        <v>78165</v>
      </c>
      <c r="J80" s="422">
        <v>88916</v>
      </c>
      <c r="K80" s="422">
        <v>51115</v>
      </c>
      <c r="L80" s="422">
        <v>28090</v>
      </c>
      <c r="M80" s="422">
        <v>21751</v>
      </c>
      <c r="N80" s="422">
        <f t="shared" si="4"/>
        <v>49841</v>
      </c>
      <c r="O80" s="423">
        <f aca="true" t="shared" si="7" ref="O80:O91">+J80+K80+N80</f>
        <v>189872</v>
      </c>
      <c r="P80" s="424">
        <f aca="true" t="shared" si="8" ref="P80:P91">I80+O80</f>
        <v>268037</v>
      </c>
    </row>
    <row r="81" spans="1:16" s="138" customFormat="1" ht="9.75" customHeight="1">
      <c r="A81" s="169"/>
      <c r="B81" s="425"/>
      <c r="C81" s="422"/>
      <c r="D81" s="426"/>
      <c r="E81" s="426"/>
      <c r="F81" s="422"/>
      <c r="G81" s="422"/>
      <c r="H81" s="422"/>
      <c r="I81" s="423"/>
      <c r="J81" s="422"/>
      <c r="K81" s="422"/>
      <c r="L81" s="422"/>
      <c r="M81" s="422"/>
      <c r="N81" s="422"/>
      <c r="O81" s="423"/>
      <c r="P81" s="424"/>
    </row>
    <row r="82" spans="1:16" s="138" customFormat="1" ht="13.5" customHeight="1">
      <c r="A82" s="169" t="s">
        <v>24</v>
      </c>
      <c r="B82" s="422">
        <v>80400</v>
      </c>
      <c r="C82" s="422">
        <v>2411</v>
      </c>
      <c r="D82" s="422" t="s">
        <v>131</v>
      </c>
      <c r="E82" s="422" t="s">
        <v>131</v>
      </c>
      <c r="F82" s="422">
        <v>1487</v>
      </c>
      <c r="G82" s="422">
        <v>10</v>
      </c>
      <c r="H82" s="422">
        <v>752</v>
      </c>
      <c r="I82" s="423">
        <f t="shared" si="0"/>
        <v>85060</v>
      </c>
      <c r="J82" s="422">
        <v>86094</v>
      </c>
      <c r="K82" s="422">
        <v>55265</v>
      </c>
      <c r="L82" s="422">
        <v>35889</v>
      </c>
      <c r="M82" s="422">
        <v>19779</v>
      </c>
      <c r="N82" s="422">
        <f t="shared" si="4"/>
        <v>55668</v>
      </c>
      <c r="O82" s="423">
        <f t="shared" si="7"/>
        <v>197027</v>
      </c>
      <c r="P82" s="424">
        <f t="shared" si="8"/>
        <v>282087</v>
      </c>
    </row>
    <row r="83" spans="1:16" s="138" customFormat="1" ht="13.5" customHeight="1">
      <c r="A83" s="169" t="s">
        <v>25</v>
      </c>
      <c r="B83" s="422">
        <v>97135</v>
      </c>
      <c r="C83" s="422">
        <v>3536</v>
      </c>
      <c r="D83" s="422" t="s">
        <v>131</v>
      </c>
      <c r="E83" s="422" t="s">
        <v>131</v>
      </c>
      <c r="F83" s="422">
        <v>1486</v>
      </c>
      <c r="G83" s="422">
        <v>7</v>
      </c>
      <c r="H83" s="422">
        <v>1018</v>
      </c>
      <c r="I83" s="423">
        <f t="shared" si="0"/>
        <v>103182</v>
      </c>
      <c r="J83" s="422">
        <v>74496</v>
      </c>
      <c r="K83" s="422">
        <v>62011</v>
      </c>
      <c r="L83" s="422">
        <v>29705</v>
      </c>
      <c r="M83" s="422">
        <v>24237</v>
      </c>
      <c r="N83" s="422">
        <f t="shared" si="4"/>
        <v>53942</v>
      </c>
      <c r="O83" s="423">
        <f t="shared" si="7"/>
        <v>190449</v>
      </c>
      <c r="P83" s="424">
        <f t="shared" si="8"/>
        <v>293631</v>
      </c>
    </row>
    <row r="84" spans="1:16" s="138" customFormat="1" ht="13.5" customHeight="1">
      <c r="A84" s="169" t="s">
        <v>26</v>
      </c>
      <c r="B84" s="422">
        <v>103189</v>
      </c>
      <c r="C84" s="422">
        <v>3502</v>
      </c>
      <c r="D84" s="422" t="s">
        <v>131</v>
      </c>
      <c r="E84" s="422" t="s">
        <v>131</v>
      </c>
      <c r="F84" s="422">
        <v>1324</v>
      </c>
      <c r="G84" s="422">
        <v>23</v>
      </c>
      <c r="H84" s="422">
        <v>2169</v>
      </c>
      <c r="I84" s="423">
        <f t="shared" si="0"/>
        <v>110207</v>
      </c>
      <c r="J84" s="422">
        <v>65292</v>
      </c>
      <c r="K84" s="422">
        <v>60905</v>
      </c>
      <c r="L84" s="422">
        <v>43010</v>
      </c>
      <c r="M84" s="422">
        <v>29095</v>
      </c>
      <c r="N84" s="422">
        <f t="shared" si="4"/>
        <v>72105</v>
      </c>
      <c r="O84" s="423">
        <f t="shared" si="7"/>
        <v>198302</v>
      </c>
      <c r="P84" s="424">
        <f t="shared" si="8"/>
        <v>308509</v>
      </c>
    </row>
    <row r="85" spans="1:16" s="138" customFormat="1" ht="13.5" customHeight="1">
      <c r="A85" s="169" t="s">
        <v>27</v>
      </c>
      <c r="B85" s="422">
        <v>105337</v>
      </c>
      <c r="C85" s="422">
        <v>3927</v>
      </c>
      <c r="D85" s="422" t="s">
        <v>131</v>
      </c>
      <c r="E85" s="422" t="s">
        <v>131</v>
      </c>
      <c r="F85" s="422">
        <v>692</v>
      </c>
      <c r="G85" s="422">
        <v>30</v>
      </c>
      <c r="H85" s="422">
        <v>2964</v>
      </c>
      <c r="I85" s="423">
        <f t="shared" si="0"/>
        <v>112950</v>
      </c>
      <c r="J85" s="422">
        <v>61659</v>
      </c>
      <c r="K85" s="422">
        <v>55784</v>
      </c>
      <c r="L85" s="422">
        <v>67261</v>
      </c>
      <c r="M85" s="422">
        <v>49450</v>
      </c>
      <c r="N85" s="422">
        <f t="shared" si="4"/>
        <v>116711</v>
      </c>
      <c r="O85" s="423">
        <f t="shared" si="7"/>
        <v>234154</v>
      </c>
      <c r="P85" s="424">
        <f t="shared" si="8"/>
        <v>347104</v>
      </c>
    </row>
    <row r="86" spans="1:16" s="138" customFormat="1" ht="13.5" customHeight="1">
      <c r="A86" s="169" t="s">
        <v>28</v>
      </c>
      <c r="B86" s="422">
        <v>117462</v>
      </c>
      <c r="C86" s="422">
        <v>1496</v>
      </c>
      <c r="D86" s="422" t="s">
        <v>131</v>
      </c>
      <c r="E86" s="422" t="s">
        <v>131</v>
      </c>
      <c r="F86" s="422">
        <v>631</v>
      </c>
      <c r="G86" s="422">
        <v>7</v>
      </c>
      <c r="H86" s="422">
        <v>4989</v>
      </c>
      <c r="I86" s="423">
        <f>SUM(B86:H86)</f>
        <v>124585</v>
      </c>
      <c r="J86" s="422">
        <v>65047</v>
      </c>
      <c r="K86" s="422">
        <v>49080</v>
      </c>
      <c r="L86" s="422">
        <v>88554</v>
      </c>
      <c r="M86" s="422">
        <v>65011</v>
      </c>
      <c r="N86" s="422">
        <f t="shared" si="4"/>
        <v>153565</v>
      </c>
      <c r="O86" s="423">
        <f t="shared" si="7"/>
        <v>267692</v>
      </c>
      <c r="P86" s="424">
        <f t="shared" si="8"/>
        <v>392277</v>
      </c>
    </row>
    <row r="87" spans="1:16" s="138" customFormat="1" ht="9.75" customHeight="1">
      <c r="A87" s="169"/>
      <c r="B87" s="422"/>
      <c r="C87" s="422"/>
      <c r="D87" s="426"/>
      <c r="E87" s="426"/>
      <c r="F87" s="422"/>
      <c r="G87" s="422"/>
      <c r="H87" s="422"/>
      <c r="I87" s="423"/>
      <c r="J87" s="422"/>
      <c r="K87" s="422"/>
      <c r="L87" s="422"/>
      <c r="M87" s="422"/>
      <c r="N87" s="422"/>
      <c r="O87" s="423"/>
      <c r="P87" s="424"/>
    </row>
    <row r="88" spans="1:16" s="138" customFormat="1" ht="13.5" customHeight="1">
      <c r="A88" s="169" t="s">
        <v>29</v>
      </c>
      <c r="B88" s="422">
        <v>136542</v>
      </c>
      <c r="C88" s="422">
        <v>474</v>
      </c>
      <c r="D88" s="422" t="s">
        <v>131</v>
      </c>
      <c r="E88" s="422" t="s">
        <v>131</v>
      </c>
      <c r="F88" s="422">
        <v>524</v>
      </c>
      <c r="G88" s="422">
        <v>8</v>
      </c>
      <c r="H88" s="422">
        <v>4957</v>
      </c>
      <c r="I88" s="423">
        <f t="shared" si="0"/>
        <v>142505</v>
      </c>
      <c r="J88" s="422">
        <v>47818</v>
      </c>
      <c r="K88" s="422">
        <v>47186</v>
      </c>
      <c r="L88" s="422">
        <v>92779</v>
      </c>
      <c r="M88" s="422">
        <v>73782</v>
      </c>
      <c r="N88" s="422">
        <f t="shared" si="4"/>
        <v>166561</v>
      </c>
      <c r="O88" s="423">
        <f t="shared" si="7"/>
        <v>261565</v>
      </c>
      <c r="P88" s="424">
        <f t="shared" si="8"/>
        <v>404070</v>
      </c>
    </row>
    <row r="89" spans="1:16" s="138" customFormat="1" ht="13.5" customHeight="1">
      <c r="A89" s="169" t="s">
        <v>83</v>
      </c>
      <c r="B89" s="422">
        <v>145366</v>
      </c>
      <c r="C89" s="422">
        <v>228</v>
      </c>
      <c r="D89" s="422" t="s">
        <v>131</v>
      </c>
      <c r="E89" s="422" t="s">
        <v>131</v>
      </c>
      <c r="F89" s="422">
        <v>608</v>
      </c>
      <c r="G89" s="422">
        <v>3</v>
      </c>
      <c r="H89" s="422">
        <v>5693</v>
      </c>
      <c r="I89" s="423">
        <f t="shared" si="0"/>
        <v>151898</v>
      </c>
      <c r="J89" s="422">
        <f>67694+1142</f>
        <v>68836</v>
      </c>
      <c r="K89" s="422">
        <f>40576+4178</f>
        <v>44754</v>
      </c>
      <c r="L89" s="422">
        <v>105605</v>
      </c>
      <c r="M89" s="422">
        <v>89534</v>
      </c>
      <c r="N89" s="422">
        <f t="shared" si="4"/>
        <v>195139</v>
      </c>
      <c r="O89" s="423">
        <f t="shared" si="7"/>
        <v>308729</v>
      </c>
      <c r="P89" s="424">
        <f t="shared" si="8"/>
        <v>460627</v>
      </c>
    </row>
    <row r="90" spans="1:16" s="138" customFormat="1" ht="13.5" customHeight="1">
      <c r="A90" s="169" t="s">
        <v>106</v>
      </c>
      <c r="B90" s="422">
        <v>157448</v>
      </c>
      <c r="C90" s="422">
        <v>132</v>
      </c>
      <c r="D90" s="422" t="s">
        <v>131</v>
      </c>
      <c r="E90" s="422" t="s">
        <v>131</v>
      </c>
      <c r="F90" s="422">
        <v>757</v>
      </c>
      <c r="G90" s="422" t="s">
        <v>131</v>
      </c>
      <c r="H90" s="422">
        <v>6742</v>
      </c>
      <c r="I90" s="423">
        <f t="shared" si="0"/>
        <v>165079</v>
      </c>
      <c r="J90" s="422">
        <v>91045</v>
      </c>
      <c r="K90" s="422">
        <v>45552</v>
      </c>
      <c r="L90" s="422">
        <v>125875</v>
      </c>
      <c r="M90" s="422">
        <v>93292</v>
      </c>
      <c r="N90" s="422">
        <f t="shared" si="4"/>
        <v>219167</v>
      </c>
      <c r="O90" s="423">
        <f t="shared" si="7"/>
        <v>355764</v>
      </c>
      <c r="P90" s="424">
        <f t="shared" si="8"/>
        <v>520843</v>
      </c>
    </row>
    <row r="91" spans="1:16" s="138" customFormat="1" ht="13.5" customHeight="1">
      <c r="A91" s="169" t="s">
        <v>110</v>
      </c>
      <c r="B91" s="422">
        <v>173768</v>
      </c>
      <c r="C91" s="422">
        <v>31</v>
      </c>
      <c r="D91" s="422" t="s">
        <v>131</v>
      </c>
      <c r="E91" s="422" t="s">
        <v>131</v>
      </c>
      <c r="F91" s="422">
        <v>1939</v>
      </c>
      <c r="G91" s="422" t="s">
        <v>131</v>
      </c>
      <c r="H91" s="422">
        <f>716+6918</f>
        <v>7634</v>
      </c>
      <c r="I91" s="423">
        <f t="shared" si="0"/>
        <v>183372</v>
      </c>
      <c r="J91" s="422">
        <v>115374</v>
      </c>
      <c r="K91" s="422">
        <f>47421+5683</f>
        <v>53104</v>
      </c>
      <c r="L91" s="422">
        <v>144845</v>
      </c>
      <c r="M91" s="422">
        <v>93692</v>
      </c>
      <c r="N91" s="422">
        <f t="shared" si="4"/>
        <v>238537</v>
      </c>
      <c r="O91" s="423">
        <f t="shared" si="7"/>
        <v>407015</v>
      </c>
      <c r="P91" s="424">
        <f t="shared" si="8"/>
        <v>590387</v>
      </c>
    </row>
    <row r="92" spans="1:16" s="138" customFormat="1" ht="13.5" customHeight="1">
      <c r="A92" s="169" t="s">
        <v>179</v>
      </c>
      <c r="B92" s="422">
        <v>209735</v>
      </c>
      <c r="C92" s="422">
        <v>144</v>
      </c>
      <c r="D92" s="422" t="s">
        <v>131</v>
      </c>
      <c r="E92" s="422" t="s">
        <v>131</v>
      </c>
      <c r="F92" s="422">
        <f>454+4044</f>
        <v>4498</v>
      </c>
      <c r="G92" s="422" t="s">
        <v>131</v>
      </c>
      <c r="H92" s="422">
        <f>935+9676</f>
        <v>10611</v>
      </c>
      <c r="I92" s="423">
        <f>SUM(B92:H92)</f>
        <v>224988</v>
      </c>
      <c r="J92" s="422">
        <v>138384</v>
      </c>
      <c r="K92" s="422">
        <f>48781+6491</f>
        <v>55272</v>
      </c>
      <c r="L92" s="422">
        <v>171445</v>
      </c>
      <c r="M92" s="422">
        <v>123353</v>
      </c>
      <c r="N92" s="422">
        <f>SUM(L92:M92)</f>
        <v>294798</v>
      </c>
      <c r="O92" s="423">
        <f>+J92+K92+N92</f>
        <v>488454</v>
      </c>
      <c r="P92" s="424">
        <f>I92+O92</f>
        <v>713442</v>
      </c>
    </row>
    <row r="93" spans="1:16" s="138" customFormat="1" ht="9.75" customHeight="1">
      <c r="A93" s="169"/>
      <c r="B93" s="422"/>
      <c r="C93" s="422"/>
      <c r="D93" s="422"/>
      <c r="E93" s="422"/>
      <c r="F93" s="422"/>
      <c r="G93" s="422"/>
      <c r="H93" s="422"/>
      <c r="I93" s="423"/>
      <c r="J93" s="422"/>
      <c r="K93" s="422"/>
      <c r="L93" s="422"/>
      <c r="M93" s="422"/>
      <c r="N93" s="422"/>
      <c r="O93" s="423"/>
      <c r="P93" s="424"/>
    </row>
    <row r="94" spans="1:16" s="138" customFormat="1" ht="13.5" customHeight="1">
      <c r="A94" s="169" t="s">
        <v>180</v>
      </c>
      <c r="B94" s="422">
        <v>315152</v>
      </c>
      <c r="C94" s="422">
        <v>47</v>
      </c>
      <c r="D94" s="422" t="s">
        <v>131</v>
      </c>
      <c r="E94" s="422" t="s">
        <v>131</v>
      </c>
      <c r="F94" s="422">
        <v>6593</v>
      </c>
      <c r="G94" s="422" t="s">
        <v>131</v>
      </c>
      <c r="H94" s="422">
        <v>11945</v>
      </c>
      <c r="I94" s="423">
        <f>SUM(B94:H94)</f>
        <v>333737</v>
      </c>
      <c r="J94" s="422">
        <v>132299</v>
      </c>
      <c r="K94" s="422">
        <v>71804</v>
      </c>
      <c r="L94" s="422">
        <v>175909</v>
      </c>
      <c r="M94" s="422">
        <v>133487</v>
      </c>
      <c r="N94" s="422">
        <f>SUM(L94:M94)</f>
        <v>309396</v>
      </c>
      <c r="O94" s="423">
        <f>+J94+K94+N94</f>
        <v>513499</v>
      </c>
      <c r="P94" s="424">
        <f>I94+O94</f>
        <v>847236</v>
      </c>
    </row>
    <row r="95" spans="1:16" s="138" customFormat="1" ht="13.5" customHeight="1">
      <c r="A95" s="169" t="s">
        <v>186</v>
      </c>
      <c r="B95" s="422">
        <v>367959</v>
      </c>
      <c r="C95" s="422">
        <v>48</v>
      </c>
      <c r="D95" s="422" t="s">
        <v>131</v>
      </c>
      <c r="E95" s="422" t="s">
        <v>131</v>
      </c>
      <c r="F95" s="422">
        <v>5491</v>
      </c>
      <c r="G95" s="422" t="s">
        <v>131</v>
      </c>
      <c r="H95" s="422">
        <v>14363</v>
      </c>
      <c r="I95" s="423">
        <f>SUM(B95:H95)</f>
        <v>387861</v>
      </c>
      <c r="J95" s="422">
        <v>150663</v>
      </c>
      <c r="K95" s="422">
        <v>92137</v>
      </c>
      <c r="L95" s="422">
        <v>196034</v>
      </c>
      <c r="M95" s="422">
        <v>181396</v>
      </c>
      <c r="N95" s="422">
        <f>SUM(L95:M95)</f>
        <v>377430</v>
      </c>
      <c r="O95" s="423">
        <f>+J95+K95+N95</f>
        <v>620230</v>
      </c>
      <c r="P95" s="424">
        <f>I95+O95</f>
        <v>1008091</v>
      </c>
    </row>
    <row r="96" spans="1:16" s="138" customFormat="1" ht="13.5" customHeight="1">
      <c r="A96" s="170" t="s">
        <v>188</v>
      </c>
      <c r="B96" s="427">
        <v>422441</v>
      </c>
      <c r="C96" s="427">
        <v>32.3</v>
      </c>
      <c r="D96" s="427" t="s">
        <v>131</v>
      </c>
      <c r="E96" s="427" t="s">
        <v>131</v>
      </c>
      <c r="F96" s="427">
        <v>3431</v>
      </c>
      <c r="G96" s="427" t="s">
        <v>131</v>
      </c>
      <c r="H96" s="427">
        <v>17644</v>
      </c>
      <c r="I96" s="428">
        <f>SUM(B96:H96)</f>
        <v>443548.3</v>
      </c>
      <c r="J96" s="427">
        <v>148403</v>
      </c>
      <c r="K96" s="427">
        <v>117455</v>
      </c>
      <c r="L96" s="427">
        <v>203715</v>
      </c>
      <c r="M96" s="427">
        <v>248029</v>
      </c>
      <c r="N96" s="427">
        <f>SUM(L96:M96)</f>
        <v>451744</v>
      </c>
      <c r="O96" s="428">
        <f>+J96+K96+N96</f>
        <v>717602</v>
      </c>
      <c r="P96" s="429">
        <f>I96+O96</f>
        <v>1161150.3</v>
      </c>
    </row>
    <row r="97" spans="3:16" ht="12.75">
      <c r="C97" s="141" t="s">
        <v>174</v>
      </c>
      <c r="D97" s="131"/>
      <c r="F97" s="131"/>
      <c r="G97" s="140"/>
      <c r="H97" s="140" t="s">
        <v>175</v>
      </c>
      <c r="I97" s="133"/>
      <c r="J97" s="131"/>
      <c r="K97" s="131"/>
      <c r="L97" s="131"/>
      <c r="M97" s="131"/>
      <c r="N97" s="133"/>
      <c r="O97" s="131"/>
      <c r="P97" s="142"/>
    </row>
    <row r="98" spans="9:16" ht="12.75">
      <c r="I98" s="159"/>
      <c r="O98" s="158"/>
      <c r="P98" s="158"/>
    </row>
    <row r="99" spans="9:16" ht="12.75">
      <c r="I99" s="159"/>
      <c r="O99" s="158"/>
      <c r="P99" s="158"/>
    </row>
    <row r="100" ht="12.75">
      <c r="I100" s="133" t="s">
        <v>177</v>
      </c>
    </row>
    <row r="101" ht="12.75">
      <c r="I101" s="133"/>
    </row>
  </sheetData>
  <mergeCells count="8">
    <mergeCell ref="O3:P3"/>
    <mergeCell ref="A4:A6"/>
    <mergeCell ref="O31:P31"/>
    <mergeCell ref="A32:A34"/>
    <mergeCell ref="A66:A68"/>
    <mergeCell ref="L67:N67"/>
    <mergeCell ref="L5:N5"/>
    <mergeCell ref="L33:N33"/>
  </mergeCells>
  <printOptions horizontalCentered="1"/>
  <pageMargins left="1.13" right="1.13" top="1.6" bottom="1.34" header="0.5" footer="1.63"/>
  <pageSetup firstPageNumber="1" useFirstPageNumber="1" horizontalDpi="600" verticalDpi="600" orientation="landscape" paperSize="9" scale="75" r:id="rId1"/>
  <rowBreaks count="2" manualBreakCount="2">
    <brk id="28" max="255" man="1"/>
    <brk id="62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V18" sqref="V18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3" width="1.7109375" style="4" customWidth="1"/>
    <col min="14" max="14" width="10.7109375" style="4" customWidth="1"/>
    <col min="15" max="15" width="1.7109375" style="4" customWidth="1"/>
    <col min="16" max="16" width="9.8515625" style="4" customWidth="1"/>
    <col min="17" max="17" width="1.7109375" style="4" customWidth="1"/>
    <col min="18" max="18" width="9.8515625" style="4" bestFit="1" customWidth="1"/>
    <col min="19" max="19" width="1.7109375" style="4" customWidth="1"/>
    <col min="20" max="20" width="0.5625" style="4" customWidth="1"/>
    <col min="21" max="16384" width="9.140625" style="4" customWidth="1"/>
  </cols>
  <sheetData>
    <row r="1" spans="1:25" ht="16.5" customHeight="1">
      <c r="A1" s="508" t="s">
        <v>91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20"/>
      <c r="U1" s="20"/>
      <c r="V1" s="20"/>
      <c r="W1" s="20"/>
      <c r="X1" s="20"/>
      <c r="Y1" s="20"/>
    </row>
    <row r="2" spans="1:25" ht="16.5" customHeight="1">
      <c r="A2" s="496" t="s">
        <v>89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21"/>
      <c r="U2" s="21"/>
      <c r="V2" s="21"/>
      <c r="W2" s="21"/>
      <c r="X2" s="21"/>
      <c r="Y2" s="21"/>
    </row>
    <row r="3" spans="1:18" ht="15">
      <c r="A3" s="10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ht="15.75" thickBo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M4" s="5"/>
      <c r="O4" s="5"/>
      <c r="P4" s="2"/>
      <c r="Q4" s="2"/>
      <c r="R4" s="9" t="s">
        <v>64</v>
      </c>
    </row>
    <row r="5" spans="1:20" ht="16.5" customHeight="1" thickBot="1">
      <c r="A5" s="509" t="s">
        <v>6</v>
      </c>
      <c r="B5" s="177" t="s">
        <v>92</v>
      </c>
      <c r="C5" s="178"/>
      <c r="D5" s="178"/>
      <c r="E5" s="179"/>
      <c r="F5" s="178"/>
      <c r="G5" s="180"/>
      <c r="H5" s="73" t="s">
        <v>93</v>
      </c>
      <c r="I5" s="73"/>
      <c r="J5" s="73"/>
      <c r="K5" s="74"/>
      <c r="L5" s="74"/>
      <c r="M5" s="81"/>
      <c r="N5" s="73" t="s">
        <v>94</v>
      </c>
      <c r="O5" s="73"/>
      <c r="P5" s="73"/>
      <c r="Q5" s="74"/>
      <c r="R5" s="74"/>
      <c r="S5" s="81"/>
      <c r="T5" s="49"/>
    </row>
    <row r="6" spans="1:20" ht="16.5" customHeight="1">
      <c r="A6" s="510"/>
      <c r="B6" s="181" t="s">
        <v>87</v>
      </c>
      <c r="C6" s="187"/>
      <c r="D6" s="38" t="s">
        <v>44</v>
      </c>
      <c r="E6" s="35"/>
      <c r="F6" s="182" t="s">
        <v>85</v>
      </c>
      <c r="G6" s="183"/>
      <c r="H6" s="30" t="s">
        <v>87</v>
      </c>
      <c r="I6" s="184"/>
      <c r="J6" s="38" t="s">
        <v>44</v>
      </c>
      <c r="K6" s="35"/>
      <c r="L6" s="18" t="s">
        <v>85</v>
      </c>
      <c r="M6" s="62"/>
      <c r="N6" s="30" t="s">
        <v>87</v>
      </c>
      <c r="O6" s="184"/>
      <c r="P6" s="188" t="s">
        <v>44</v>
      </c>
      <c r="Q6" s="35"/>
      <c r="R6" s="18" t="s">
        <v>85</v>
      </c>
      <c r="S6" s="62"/>
      <c r="T6" s="50"/>
    </row>
    <row r="7" spans="1:20" ht="16.5" customHeight="1">
      <c r="A7" s="511"/>
      <c r="B7" s="57" t="s">
        <v>88</v>
      </c>
      <c r="C7" s="27"/>
      <c r="D7" s="39" t="s">
        <v>45</v>
      </c>
      <c r="E7" s="34"/>
      <c r="F7" s="31" t="s">
        <v>86</v>
      </c>
      <c r="G7" s="63"/>
      <c r="H7" s="31" t="s">
        <v>88</v>
      </c>
      <c r="I7" s="27"/>
      <c r="J7" s="39" t="s">
        <v>45</v>
      </c>
      <c r="K7" s="34"/>
      <c r="L7" s="19" t="s">
        <v>86</v>
      </c>
      <c r="M7" s="63"/>
      <c r="N7" s="31" t="s">
        <v>88</v>
      </c>
      <c r="O7" s="27"/>
      <c r="P7" s="189" t="s">
        <v>45</v>
      </c>
      <c r="Q7" s="34"/>
      <c r="R7" s="19" t="s">
        <v>86</v>
      </c>
      <c r="S7" s="63"/>
      <c r="T7" s="50"/>
    </row>
    <row r="8" spans="1:20" ht="16.5" customHeight="1" thickBot="1">
      <c r="A8" s="67" t="s">
        <v>10</v>
      </c>
      <c r="B8" s="68" t="s">
        <v>11</v>
      </c>
      <c r="C8" s="71"/>
      <c r="D8" s="122" t="s">
        <v>12</v>
      </c>
      <c r="E8" s="121"/>
      <c r="F8" s="69" t="s">
        <v>13</v>
      </c>
      <c r="G8" s="72"/>
      <c r="H8" s="69" t="s">
        <v>15</v>
      </c>
      <c r="I8" s="71"/>
      <c r="J8" s="122" t="s">
        <v>16</v>
      </c>
      <c r="K8" s="121"/>
      <c r="L8" s="69" t="s">
        <v>17</v>
      </c>
      <c r="M8" s="72"/>
      <c r="N8" s="69">
        <v>9</v>
      </c>
      <c r="O8" s="71"/>
      <c r="P8" s="122">
        <v>10</v>
      </c>
      <c r="Q8" s="121"/>
      <c r="R8" s="69">
        <v>11</v>
      </c>
      <c r="S8" s="72"/>
      <c r="T8" s="53"/>
    </row>
    <row r="9" spans="1:20" ht="24.75" customHeight="1">
      <c r="A9" s="150" t="s">
        <v>24</v>
      </c>
      <c r="B9" s="83">
        <f>'REVISED ESTIMATES'!F8</f>
        <v>88000</v>
      </c>
      <c r="C9" s="176"/>
      <c r="D9" s="186">
        <f>+'TABLE-1'!I82</f>
        <v>85060</v>
      </c>
      <c r="E9" s="37"/>
      <c r="F9" s="22">
        <f aca="true" t="shared" si="0" ref="F9:F17">D9/B9</f>
        <v>0.9665909090909091</v>
      </c>
      <c r="G9" s="84"/>
      <c r="H9" s="36">
        <f>'REVISED ESTIMATES'!N8</f>
        <v>198000</v>
      </c>
      <c r="I9" s="176"/>
      <c r="J9" s="186">
        <f>+'TABLE-1'!O82</f>
        <v>197027</v>
      </c>
      <c r="K9" s="37"/>
      <c r="L9" s="22">
        <f>J9/H9</f>
        <v>0.9950858585858586</v>
      </c>
      <c r="M9" s="84"/>
      <c r="N9" s="36">
        <f>+B9+H9</f>
        <v>286000</v>
      </c>
      <c r="O9" s="176"/>
      <c r="P9" s="186">
        <f>+D9+J9</f>
        <v>282087</v>
      </c>
      <c r="Q9" s="37"/>
      <c r="R9" s="22">
        <f aca="true" t="shared" si="1" ref="R9:R17">P9/N9</f>
        <v>0.9863181818181819</v>
      </c>
      <c r="S9" s="84"/>
      <c r="T9" s="50"/>
    </row>
    <row r="10" spans="1:20" ht="24.75" customHeight="1">
      <c r="A10" s="150" t="s">
        <v>25</v>
      </c>
      <c r="B10" s="83">
        <f>'REVISED ESTIMATES'!F9</f>
        <v>101793</v>
      </c>
      <c r="C10" s="176"/>
      <c r="D10" s="186">
        <f>+'TABLE-1'!I83</f>
        <v>103182</v>
      </c>
      <c r="E10" s="37"/>
      <c r="F10" s="22">
        <f t="shared" si="0"/>
        <v>1.0136453390704665</v>
      </c>
      <c r="G10" s="84"/>
      <c r="H10" s="36">
        <f>'REVISED ESTIMATES'!N9</f>
        <v>195824</v>
      </c>
      <c r="I10" s="176"/>
      <c r="J10" s="186">
        <f>+'TABLE-1'!O83</f>
        <v>190449</v>
      </c>
      <c r="K10" s="37"/>
      <c r="L10" s="22">
        <f>J10/H10</f>
        <v>0.9725518833238009</v>
      </c>
      <c r="M10" s="84"/>
      <c r="N10" s="36">
        <f>+B10+H10</f>
        <v>297617</v>
      </c>
      <c r="O10" s="176"/>
      <c r="P10" s="186">
        <f>+D10+J10</f>
        <v>293631</v>
      </c>
      <c r="Q10" s="37"/>
      <c r="R10" s="22">
        <f t="shared" si="1"/>
        <v>0.9866069478558013</v>
      </c>
      <c r="S10" s="84"/>
      <c r="T10" s="50"/>
    </row>
    <row r="11" spans="1:20" ht="24.75" customHeight="1">
      <c r="A11" s="150" t="s">
        <v>26</v>
      </c>
      <c r="B11" s="83">
        <f>'REVISED ESTIMATES'!F10</f>
        <v>112000</v>
      </c>
      <c r="C11" s="176"/>
      <c r="D11" s="186">
        <f>+'TABLE-1'!I84</f>
        <v>110207</v>
      </c>
      <c r="E11" s="37"/>
      <c r="F11" s="22">
        <f t="shared" si="0"/>
        <v>0.9839910714285715</v>
      </c>
      <c r="G11" s="84"/>
      <c r="H11" s="36">
        <f>'REVISED ESTIMATES'!N10</f>
        <v>195950</v>
      </c>
      <c r="I11" s="176"/>
      <c r="J11" s="186">
        <f>+'TABLE-1'!O84</f>
        <v>198302</v>
      </c>
      <c r="K11" s="37"/>
      <c r="L11" s="22">
        <f aca="true" t="shared" si="2" ref="L11:L17">J11/H11</f>
        <v>1.0120030620056137</v>
      </c>
      <c r="M11" s="84"/>
      <c r="N11" s="36">
        <f>+B11+H11</f>
        <v>307950</v>
      </c>
      <c r="O11" s="176"/>
      <c r="P11" s="186">
        <f>+D11+J11</f>
        <v>308509</v>
      </c>
      <c r="Q11" s="37"/>
      <c r="R11" s="22">
        <f t="shared" si="1"/>
        <v>1.0018152297450884</v>
      </c>
      <c r="S11" s="84"/>
      <c r="T11" s="50"/>
    </row>
    <row r="12" spans="1:20" ht="24.75" customHeight="1">
      <c r="A12" s="150" t="s">
        <v>27</v>
      </c>
      <c r="B12" s="83">
        <f>'REVISED ESTIMATES'!F11</f>
        <v>109900</v>
      </c>
      <c r="C12" s="176"/>
      <c r="D12" s="186">
        <f>+'TABLE-1'!I85</f>
        <v>112950</v>
      </c>
      <c r="E12" s="37"/>
      <c r="F12" s="22">
        <f t="shared" si="0"/>
        <v>1.0277525022747953</v>
      </c>
      <c r="G12" s="84"/>
      <c r="H12" s="36">
        <f>'REVISED ESTIMATES'!N11</f>
        <v>241800</v>
      </c>
      <c r="I12" s="176"/>
      <c r="J12" s="186">
        <f>+'TABLE-1'!O85</f>
        <v>234154</v>
      </c>
      <c r="K12" s="37"/>
      <c r="L12" s="22">
        <f t="shared" si="2"/>
        <v>0.9683788254755996</v>
      </c>
      <c r="M12" s="84"/>
      <c r="N12" s="36">
        <f>+B12+H12</f>
        <v>351700</v>
      </c>
      <c r="O12" s="176"/>
      <c r="P12" s="186">
        <f>+D12+J12</f>
        <v>347104</v>
      </c>
      <c r="Q12" s="37"/>
      <c r="R12" s="22">
        <f t="shared" si="1"/>
        <v>0.9869320443559852</v>
      </c>
      <c r="S12" s="84"/>
      <c r="T12" s="50"/>
    </row>
    <row r="13" spans="1:20" ht="24.75" customHeight="1">
      <c r="A13" s="150" t="s">
        <v>28</v>
      </c>
      <c r="B13" s="83">
        <f>'REVISED ESTIMATES'!F12</f>
        <v>133900</v>
      </c>
      <c r="C13" s="176"/>
      <c r="D13" s="186">
        <f>+'TABLE-1'!I86</f>
        <v>124585</v>
      </c>
      <c r="E13" s="37"/>
      <c r="F13" s="22">
        <f t="shared" si="0"/>
        <v>0.9304331590739358</v>
      </c>
      <c r="G13" s="84"/>
      <c r="H13" s="36">
        <f>'REVISED ESTIMATES'!N12</f>
        <v>272600</v>
      </c>
      <c r="I13" s="176"/>
      <c r="J13" s="186">
        <f>+'TABLE-1'!O86</f>
        <v>267692</v>
      </c>
      <c r="K13" s="37"/>
      <c r="L13" s="22">
        <f t="shared" si="2"/>
        <v>0.981995597945708</v>
      </c>
      <c r="M13" s="84"/>
      <c r="N13" s="36">
        <f>+B13+H13</f>
        <v>406500</v>
      </c>
      <c r="O13" s="176"/>
      <c r="P13" s="186">
        <f>+D13+J13</f>
        <v>392277</v>
      </c>
      <c r="Q13" s="37"/>
      <c r="R13" s="22">
        <f t="shared" si="1"/>
        <v>0.9650110701107011</v>
      </c>
      <c r="S13" s="84"/>
      <c r="T13" s="50"/>
    </row>
    <row r="14" spans="1:20" ht="24.75" customHeight="1">
      <c r="A14" s="150" t="s">
        <v>29</v>
      </c>
      <c r="B14" s="83">
        <f>'REVISED ESTIMATES'!F13</f>
        <v>146500</v>
      </c>
      <c r="C14" s="176"/>
      <c r="D14" s="186">
        <f>+'TABLE-1'!I88</f>
        <v>142505</v>
      </c>
      <c r="E14" s="37"/>
      <c r="F14" s="22">
        <f t="shared" si="0"/>
        <v>0.9727303754266211</v>
      </c>
      <c r="G14" s="84"/>
      <c r="H14" s="36">
        <f>'REVISED ESTIMATES'!N13</f>
        <v>267700</v>
      </c>
      <c r="I14" s="176"/>
      <c r="J14" s="186">
        <f>+'TABLE-1'!O88</f>
        <v>261565</v>
      </c>
      <c r="K14" s="37"/>
      <c r="L14" s="22">
        <f t="shared" si="2"/>
        <v>0.9770825550989914</v>
      </c>
      <c r="M14" s="84"/>
      <c r="N14" s="36">
        <f aca="true" t="shared" si="3" ref="N14:N20">+B14+H14</f>
        <v>414200</v>
      </c>
      <c r="O14" s="176"/>
      <c r="P14" s="186">
        <f aca="true" t="shared" si="4" ref="P14:P20">+D14+J14</f>
        <v>404070</v>
      </c>
      <c r="Q14" s="37"/>
      <c r="R14" s="22">
        <f t="shared" si="1"/>
        <v>0.9755432158377595</v>
      </c>
      <c r="S14" s="84"/>
      <c r="T14" s="50"/>
    </row>
    <row r="15" spans="1:20" ht="24.75" customHeight="1">
      <c r="A15" s="150" t="s">
        <v>83</v>
      </c>
      <c r="B15" s="83">
        <f>'REVISED ESTIMATES'!F14</f>
        <v>148400</v>
      </c>
      <c r="C15" s="176"/>
      <c r="D15" s="186">
        <f>+'TABLE-1'!I89</f>
        <v>151898</v>
      </c>
      <c r="E15" s="37"/>
      <c r="F15" s="22">
        <f t="shared" si="0"/>
        <v>1.0235714285714286</v>
      </c>
      <c r="G15" s="84"/>
      <c r="H15" s="36">
        <f>'REVISED ESTIMATES'!N14</f>
        <v>310500</v>
      </c>
      <c r="I15" s="176"/>
      <c r="J15" s="186">
        <f>+'TABLE-1'!O89</f>
        <v>308729</v>
      </c>
      <c r="K15" s="37"/>
      <c r="L15" s="22">
        <f t="shared" si="2"/>
        <v>0.9942962962962963</v>
      </c>
      <c r="M15" s="84"/>
      <c r="N15" s="36">
        <f t="shared" si="3"/>
        <v>458900</v>
      </c>
      <c r="O15" s="176"/>
      <c r="P15" s="186">
        <f t="shared" si="4"/>
        <v>460627</v>
      </c>
      <c r="Q15" s="37"/>
      <c r="R15" s="22">
        <f t="shared" si="1"/>
        <v>1.003763347134452</v>
      </c>
      <c r="S15" s="84"/>
      <c r="T15" s="50"/>
    </row>
    <row r="16" spans="1:20" ht="24.75" customHeight="1">
      <c r="A16" s="151" t="s">
        <v>106</v>
      </c>
      <c r="B16" s="83">
        <f>'REVISED ESTIMATES'!F15</f>
        <v>161500</v>
      </c>
      <c r="C16" s="176"/>
      <c r="D16" s="186">
        <f>+'TABLE-1'!I90</f>
        <v>165079</v>
      </c>
      <c r="E16" s="37"/>
      <c r="F16" s="22">
        <f>D16/B16</f>
        <v>1.0221609907120743</v>
      </c>
      <c r="G16" s="84"/>
      <c r="H16" s="36">
        <f>'REVISED ESTIMATES'!N15</f>
        <v>348500</v>
      </c>
      <c r="I16" s="176"/>
      <c r="J16" s="186">
        <f>+'TABLE-1'!O90</f>
        <v>355764</v>
      </c>
      <c r="K16" s="37"/>
      <c r="L16" s="22">
        <f>J16/H16</f>
        <v>1.0208436154949785</v>
      </c>
      <c r="M16" s="84"/>
      <c r="N16" s="36">
        <f t="shared" si="3"/>
        <v>510000</v>
      </c>
      <c r="O16" s="176"/>
      <c r="P16" s="186">
        <f t="shared" si="4"/>
        <v>520843</v>
      </c>
      <c r="Q16" s="37"/>
      <c r="R16" s="22">
        <f>P16/N16</f>
        <v>1.0212607843137256</v>
      </c>
      <c r="S16" s="84"/>
      <c r="T16" s="50"/>
    </row>
    <row r="17" spans="1:20" ht="24.75" customHeight="1">
      <c r="A17" s="151" t="s">
        <v>110</v>
      </c>
      <c r="B17" s="83">
        <f>'REVISED ESTIMATES'!F16</f>
        <v>182700</v>
      </c>
      <c r="C17" s="176"/>
      <c r="D17" s="186">
        <f>+'TABLE-1'!I91</f>
        <v>183372</v>
      </c>
      <c r="E17" s="37"/>
      <c r="F17" s="22">
        <f t="shared" si="0"/>
        <v>1.0036781609195402</v>
      </c>
      <c r="G17" s="84"/>
      <c r="H17" s="36">
        <f>'REVISED ESTIMATES'!N16</f>
        <v>407300</v>
      </c>
      <c r="I17" s="176"/>
      <c r="J17" s="186">
        <f>+'TABLE-1'!O91</f>
        <v>407015</v>
      </c>
      <c r="K17" s="37"/>
      <c r="L17" s="22">
        <f t="shared" si="2"/>
        <v>0.9993002700712006</v>
      </c>
      <c r="M17" s="84"/>
      <c r="N17" s="36">
        <f t="shared" si="3"/>
        <v>590000</v>
      </c>
      <c r="O17" s="176"/>
      <c r="P17" s="186">
        <f t="shared" si="4"/>
        <v>590387</v>
      </c>
      <c r="Q17" s="37"/>
      <c r="R17" s="22">
        <f t="shared" si="1"/>
        <v>1.0006559322033899</v>
      </c>
      <c r="S17" s="84"/>
      <c r="T17" s="50"/>
    </row>
    <row r="18" spans="1:20" ht="24.75" customHeight="1" thickBot="1">
      <c r="A18" s="151" t="s">
        <v>179</v>
      </c>
      <c r="B18" s="83">
        <f>'REVISED ESTIMATES'!F17</f>
        <v>215000</v>
      </c>
      <c r="C18" s="176"/>
      <c r="D18" s="186">
        <f>+'TABLE-1'!I92</f>
        <v>224988</v>
      </c>
      <c r="E18" s="37"/>
      <c r="F18" s="22">
        <f>D18/B18</f>
        <v>1.0464558139534883</v>
      </c>
      <c r="G18" s="84"/>
      <c r="H18" s="36">
        <f>'REVISED ESTIMATES'!N17</f>
        <v>475000</v>
      </c>
      <c r="I18" s="176"/>
      <c r="J18" s="186">
        <f>+'TABLE-1'!O92</f>
        <v>488454</v>
      </c>
      <c r="K18" s="37"/>
      <c r="L18" s="22">
        <f>J18/H18</f>
        <v>1.0283242105263157</v>
      </c>
      <c r="M18" s="84"/>
      <c r="N18" s="36">
        <f t="shared" si="3"/>
        <v>690000</v>
      </c>
      <c r="O18" s="176"/>
      <c r="P18" s="186">
        <f t="shared" si="4"/>
        <v>713442</v>
      </c>
      <c r="Q18" s="37"/>
      <c r="R18" s="22">
        <f>P18/N18</f>
        <v>1.0339739130434782</v>
      </c>
      <c r="S18" s="84"/>
      <c r="T18" s="53"/>
    </row>
    <row r="19" spans="1:19" ht="15.75">
      <c r="A19" s="151" t="s">
        <v>180</v>
      </c>
      <c r="B19" s="83">
        <v>318000</v>
      </c>
      <c r="C19" s="176"/>
      <c r="D19" s="186">
        <f>+'TABLE-1'!I94</f>
        <v>333737</v>
      </c>
      <c r="E19" s="37"/>
      <c r="F19" s="22">
        <f>D19/B19</f>
        <v>1.0494874213836478</v>
      </c>
      <c r="G19" s="84"/>
      <c r="H19" s="36">
        <v>517000</v>
      </c>
      <c r="I19" s="176"/>
      <c r="J19" s="186">
        <f>+'TABLE-1'!O94</f>
        <v>513499</v>
      </c>
      <c r="K19" s="37"/>
      <c r="L19" s="22">
        <f>J19/H19</f>
        <v>0.9932282398452611</v>
      </c>
      <c r="M19" s="17"/>
      <c r="N19" s="36">
        <f t="shared" si="3"/>
        <v>835000</v>
      </c>
      <c r="O19" s="176"/>
      <c r="P19" s="186">
        <f t="shared" si="4"/>
        <v>847236</v>
      </c>
      <c r="Q19" s="37"/>
      <c r="R19" s="22">
        <f>P19/N19</f>
        <v>1.0146538922155688</v>
      </c>
      <c r="S19" s="84"/>
    </row>
    <row r="20" spans="1:19" ht="16.5" thickBot="1">
      <c r="A20" s="149" t="s">
        <v>186</v>
      </c>
      <c r="B20" s="85">
        <v>385000</v>
      </c>
      <c r="C20" s="185"/>
      <c r="D20" s="190">
        <f>+'TABLE-1'!I95</f>
        <v>387861</v>
      </c>
      <c r="E20" s="77"/>
      <c r="F20" s="78">
        <f>D20/B20</f>
        <v>1.0074311688311688</v>
      </c>
      <c r="G20" s="86"/>
      <c r="H20" s="76">
        <v>615000</v>
      </c>
      <c r="I20" s="185"/>
      <c r="J20" s="190">
        <f>+'TABLE-1'!O95</f>
        <v>620230</v>
      </c>
      <c r="K20" s="77"/>
      <c r="L20" s="78">
        <f>J20/H20</f>
        <v>1.0085040650406505</v>
      </c>
      <c r="M20" s="86"/>
      <c r="N20" s="76">
        <f t="shared" si="3"/>
        <v>1000000</v>
      </c>
      <c r="O20" s="185" t="s">
        <v>187</v>
      </c>
      <c r="P20" s="190">
        <f t="shared" si="4"/>
        <v>1008091</v>
      </c>
      <c r="Q20" s="77"/>
      <c r="R20" s="78">
        <f>P20/N20</f>
        <v>1.008091</v>
      </c>
      <c r="S20" s="86"/>
    </row>
  </sheetData>
  <mergeCells count="3">
    <mergeCell ref="A2:S2"/>
    <mergeCell ref="A1:S1"/>
    <mergeCell ref="A5:A7"/>
  </mergeCells>
  <printOptions horizontalCentered="1"/>
  <pageMargins left="0.696850394" right="0.657480315" top="0.5" bottom="0.67" header="0" footer="0"/>
  <pageSetup horizontalDpi="600" verticalDpi="600" orientation="landscape" paperSize="9" r:id="rId1"/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3" width="1.7109375" style="4" customWidth="1"/>
    <col min="14" max="14" width="10.7109375" style="4" customWidth="1"/>
    <col min="15" max="15" width="1.7109375" style="4" customWidth="1"/>
    <col min="16" max="16" width="9.28125" style="4" bestFit="1" customWidth="1"/>
    <col min="17" max="17" width="1.7109375" style="4" customWidth="1"/>
    <col min="18" max="18" width="9.8515625" style="4" bestFit="1" customWidth="1"/>
    <col min="19" max="19" width="1.7109375" style="4" customWidth="1"/>
    <col min="20" max="20" width="0.5625" style="4" customWidth="1"/>
    <col min="21" max="16384" width="9.140625" style="4" customWidth="1"/>
  </cols>
  <sheetData>
    <row r="1" spans="1:23" ht="16.5" customHeight="1">
      <c r="A1" s="496" t="s">
        <v>199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20"/>
      <c r="U1" s="20"/>
      <c r="V1" s="20"/>
      <c r="W1" s="20"/>
    </row>
    <row r="2" spans="1:23" ht="16.5" customHeight="1">
      <c r="A2" s="496" t="s">
        <v>89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21"/>
      <c r="U2" s="21"/>
      <c r="V2" s="21"/>
      <c r="W2" s="21"/>
    </row>
    <row r="3" spans="1:18" ht="15">
      <c r="A3" s="10"/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ht="15.75" thickBo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M4" s="5"/>
      <c r="O4" s="5"/>
      <c r="P4" s="2"/>
      <c r="Q4" s="2"/>
      <c r="R4" s="9" t="s">
        <v>64</v>
      </c>
    </row>
    <row r="5" spans="1:20" ht="16.5" customHeight="1">
      <c r="A5" s="509" t="s">
        <v>6</v>
      </c>
      <c r="B5" s="80" t="s">
        <v>65</v>
      </c>
      <c r="C5" s="74"/>
      <c r="D5" s="74"/>
      <c r="E5" s="73"/>
      <c r="F5" s="74"/>
      <c r="G5" s="81"/>
      <c r="H5" s="73" t="s">
        <v>66</v>
      </c>
      <c r="I5" s="73"/>
      <c r="J5" s="73"/>
      <c r="K5" s="74"/>
      <c r="L5" s="74"/>
      <c r="M5" s="74"/>
      <c r="N5" s="80" t="s">
        <v>90</v>
      </c>
      <c r="O5" s="73"/>
      <c r="P5" s="73"/>
      <c r="Q5" s="74"/>
      <c r="R5" s="74"/>
      <c r="S5" s="75"/>
      <c r="T5" s="49"/>
    </row>
    <row r="6" spans="1:20" ht="16.5" customHeight="1">
      <c r="A6" s="513"/>
      <c r="B6" s="82" t="s">
        <v>87</v>
      </c>
      <c r="C6" s="35"/>
      <c r="D6" s="30" t="s">
        <v>44</v>
      </c>
      <c r="E6" s="35"/>
      <c r="F6" s="38" t="s">
        <v>85</v>
      </c>
      <c r="G6" s="62"/>
      <c r="H6" s="30" t="s">
        <v>87</v>
      </c>
      <c r="I6" s="35"/>
      <c r="J6" s="38" t="s">
        <v>44</v>
      </c>
      <c r="K6" s="35"/>
      <c r="L6" s="18" t="s">
        <v>85</v>
      </c>
      <c r="M6" s="23"/>
      <c r="N6" s="56" t="s">
        <v>87</v>
      </c>
      <c r="O6" s="35"/>
      <c r="P6" s="24" t="s">
        <v>44</v>
      </c>
      <c r="Q6" s="35"/>
      <c r="R6" s="18" t="s">
        <v>85</v>
      </c>
      <c r="S6" s="33"/>
      <c r="T6" s="50"/>
    </row>
    <row r="7" spans="1:20" ht="16.5" customHeight="1">
      <c r="A7" s="514"/>
      <c r="B7" s="57" t="s">
        <v>88</v>
      </c>
      <c r="C7" s="34"/>
      <c r="D7" s="31" t="s">
        <v>45</v>
      </c>
      <c r="E7" s="34"/>
      <c r="F7" s="39" t="s">
        <v>86</v>
      </c>
      <c r="G7" s="63"/>
      <c r="H7" s="31" t="s">
        <v>88</v>
      </c>
      <c r="I7" s="34"/>
      <c r="J7" s="39" t="s">
        <v>45</v>
      </c>
      <c r="K7" s="34"/>
      <c r="L7" s="19" t="s">
        <v>86</v>
      </c>
      <c r="M7" s="27"/>
      <c r="N7" s="57" t="s">
        <v>88</v>
      </c>
      <c r="O7" s="34"/>
      <c r="P7" s="28" t="s">
        <v>45</v>
      </c>
      <c r="Q7" s="34"/>
      <c r="R7" s="19" t="s">
        <v>86</v>
      </c>
      <c r="S7" s="34"/>
      <c r="T7" s="50"/>
    </row>
    <row r="8" spans="1:20" ht="16.5" customHeight="1" thickBot="1">
      <c r="A8" s="67" t="s">
        <v>10</v>
      </c>
      <c r="B8" s="68" t="s">
        <v>11</v>
      </c>
      <c r="C8" s="121"/>
      <c r="D8" s="69" t="s">
        <v>12</v>
      </c>
      <c r="E8" s="121"/>
      <c r="F8" s="122" t="s">
        <v>13</v>
      </c>
      <c r="G8" s="72"/>
      <c r="H8" s="69" t="s">
        <v>15</v>
      </c>
      <c r="I8" s="121"/>
      <c r="J8" s="122" t="s">
        <v>16</v>
      </c>
      <c r="K8" s="121"/>
      <c r="L8" s="69" t="s">
        <v>17</v>
      </c>
      <c r="M8" s="71"/>
      <c r="N8" s="67">
        <v>9</v>
      </c>
      <c r="O8" s="121"/>
      <c r="P8" s="69">
        <v>10</v>
      </c>
      <c r="Q8" s="121"/>
      <c r="R8" s="69">
        <v>11</v>
      </c>
      <c r="S8" s="121"/>
      <c r="T8" s="53"/>
    </row>
    <row r="9" spans="1:20" ht="24.75" customHeight="1">
      <c r="A9" s="150" t="s">
        <v>24</v>
      </c>
      <c r="B9" s="83">
        <f>'REVISED ESTIMATES'!B8</f>
        <v>83899</v>
      </c>
      <c r="C9" s="37"/>
      <c r="D9" s="83">
        <f>+'TABLE-1'!B82</f>
        <v>80400</v>
      </c>
      <c r="E9" s="37"/>
      <c r="F9" s="22">
        <f>D9/B9</f>
        <v>0.9582950929093315</v>
      </c>
      <c r="G9" s="84"/>
      <c r="H9" s="83">
        <f>+'REVISED ESTIMATES'!D8</f>
        <v>4101</v>
      </c>
      <c r="I9" s="37"/>
      <c r="J9" s="36">
        <f aca="true" t="shared" si="0" ref="J9:J19">P9-D9</f>
        <v>4660</v>
      </c>
      <c r="K9" s="37"/>
      <c r="L9" s="22">
        <f>J9/H9</f>
        <v>1.1363082175079249</v>
      </c>
      <c r="M9" s="17"/>
      <c r="N9" s="83">
        <f aca="true" t="shared" si="1" ref="N9:N19">+B9+H9</f>
        <v>88000</v>
      </c>
      <c r="O9" s="37"/>
      <c r="P9" s="36">
        <f>+'TABLE-1'!I82</f>
        <v>85060</v>
      </c>
      <c r="Q9" s="37"/>
      <c r="R9" s="22">
        <f>P9/N9</f>
        <v>0.9665909090909091</v>
      </c>
      <c r="S9" s="15"/>
      <c r="T9" s="50"/>
    </row>
    <row r="10" spans="1:20" ht="24.75" customHeight="1">
      <c r="A10" s="150" t="s">
        <v>25</v>
      </c>
      <c r="B10" s="83">
        <f>'REVISED ESTIMATES'!B9</f>
        <v>95598</v>
      </c>
      <c r="C10" s="37"/>
      <c r="D10" s="83">
        <f>+'TABLE-1'!B83</f>
        <v>97135</v>
      </c>
      <c r="E10" s="37"/>
      <c r="F10" s="22">
        <f>D10/B10</f>
        <v>1.0160777422121803</v>
      </c>
      <c r="G10" s="84"/>
      <c r="H10" s="83">
        <f>+'REVISED ESTIMATES'!D9</f>
        <v>6195</v>
      </c>
      <c r="I10" s="37"/>
      <c r="J10" s="36">
        <f t="shared" si="0"/>
        <v>6047</v>
      </c>
      <c r="K10" s="37"/>
      <c r="L10" s="22">
        <f>J10/H10</f>
        <v>0.9761097659402744</v>
      </c>
      <c r="M10" s="17"/>
      <c r="N10" s="83">
        <f t="shared" si="1"/>
        <v>101793</v>
      </c>
      <c r="O10" s="37"/>
      <c r="P10" s="36">
        <f>+'TABLE-1'!I83</f>
        <v>103182</v>
      </c>
      <c r="Q10" s="37"/>
      <c r="R10" s="22">
        <f>P10/N10</f>
        <v>1.0136453390704665</v>
      </c>
      <c r="S10" s="15"/>
      <c r="T10" s="50"/>
    </row>
    <row r="11" spans="1:20" ht="24.75" customHeight="1">
      <c r="A11" s="150" t="s">
        <v>26</v>
      </c>
      <c r="B11" s="83">
        <f>'REVISED ESTIMATES'!B10</f>
        <v>104996</v>
      </c>
      <c r="C11" s="37"/>
      <c r="D11" s="83">
        <f>+'TABLE-1'!B84</f>
        <v>103189</v>
      </c>
      <c r="E11" s="37"/>
      <c r="F11" s="22">
        <f aca="true" t="shared" si="2" ref="F11:F19">D11/B11</f>
        <v>0.982789820564593</v>
      </c>
      <c r="G11" s="84"/>
      <c r="H11" s="83">
        <f>+'REVISED ESTIMATES'!D10</f>
        <v>7004</v>
      </c>
      <c r="I11" s="37"/>
      <c r="J11" s="36">
        <f t="shared" si="0"/>
        <v>7018</v>
      </c>
      <c r="K11" s="37"/>
      <c r="L11" s="22">
        <f aca="true" t="shared" si="3" ref="L11:L19">J11/H11</f>
        <v>1.0019988577955454</v>
      </c>
      <c r="M11" s="17"/>
      <c r="N11" s="83">
        <f t="shared" si="1"/>
        <v>112000</v>
      </c>
      <c r="O11" s="37"/>
      <c r="P11" s="36">
        <f>+'TABLE-1'!I84</f>
        <v>110207</v>
      </c>
      <c r="Q11" s="37"/>
      <c r="R11" s="22">
        <f aca="true" t="shared" si="4" ref="R11:R19">P11/N11</f>
        <v>0.9839910714285715</v>
      </c>
      <c r="S11" s="15"/>
      <c r="T11" s="50"/>
    </row>
    <row r="12" spans="1:20" ht="24.75" customHeight="1">
      <c r="A12" s="150" t="s">
        <v>27</v>
      </c>
      <c r="B12" s="83">
        <f>'REVISED ESTIMATES'!B11</f>
        <v>102500</v>
      </c>
      <c r="C12" s="37"/>
      <c r="D12" s="83">
        <f>+'TABLE-1'!B85</f>
        <v>105337</v>
      </c>
      <c r="E12" s="37"/>
      <c r="F12" s="22">
        <f t="shared" si="2"/>
        <v>1.0276780487804877</v>
      </c>
      <c r="G12" s="84"/>
      <c r="H12" s="83">
        <f>+'REVISED ESTIMATES'!D11</f>
        <v>7400</v>
      </c>
      <c r="I12" s="37"/>
      <c r="J12" s="36">
        <f t="shared" si="0"/>
        <v>7613</v>
      </c>
      <c r="K12" s="37"/>
      <c r="L12" s="22">
        <f t="shared" si="3"/>
        <v>1.0287837837837839</v>
      </c>
      <c r="M12" s="17"/>
      <c r="N12" s="83">
        <f t="shared" si="1"/>
        <v>109900</v>
      </c>
      <c r="O12" s="37"/>
      <c r="P12" s="36">
        <f>+'TABLE-1'!I85</f>
        <v>112950</v>
      </c>
      <c r="Q12" s="37"/>
      <c r="R12" s="22">
        <f t="shared" si="4"/>
        <v>1.0277525022747953</v>
      </c>
      <c r="S12" s="15"/>
      <c r="T12" s="50"/>
    </row>
    <row r="13" spans="1:20" ht="24.75" customHeight="1">
      <c r="A13" s="150" t="s">
        <v>28</v>
      </c>
      <c r="B13" s="83">
        <f>'REVISED ESTIMATES'!B12</f>
        <v>125751</v>
      </c>
      <c r="C13" s="37"/>
      <c r="D13" s="83">
        <f>+'TABLE-1'!B86</f>
        <v>117462</v>
      </c>
      <c r="E13" s="37"/>
      <c r="F13" s="22">
        <f t="shared" si="2"/>
        <v>0.9340840231886824</v>
      </c>
      <c r="G13" s="84"/>
      <c r="H13" s="83">
        <f>+'REVISED ESTIMATES'!D12</f>
        <v>8149</v>
      </c>
      <c r="I13" s="37"/>
      <c r="J13" s="36">
        <f t="shared" si="0"/>
        <v>7123</v>
      </c>
      <c r="K13" s="37"/>
      <c r="L13" s="22">
        <f t="shared" si="3"/>
        <v>0.8740949809792613</v>
      </c>
      <c r="M13" s="17"/>
      <c r="N13" s="83">
        <f t="shared" si="1"/>
        <v>133900</v>
      </c>
      <c r="O13" s="37"/>
      <c r="P13" s="36">
        <f>+'TABLE-1'!I86</f>
        <v>124585</v>
      </c>
      <c r="Q13" s="37"/>
      <c r="R13" s="22">
        <f t="shared" si="4"/>
        <v>0.9304331590739358</v>
      </c>
      <c r="S13" s="15"/>
      <c r="T13" s="50"/>
    </row>
    <row r="14" spans="1:20" ht="9" customHeight="1">
      <c r="A14" s="150"/>
      <c r="B14" s="83"/>
      <c r="C14" s="37"/>
      <c r="D14" s="83"/>
      <c r="E14" s="37"/>
      <c r="F14" s="22"/>
      <c r="G14" s="84"/>
      <c r="H14" s="83"/>
      <c r="I14" s="37"/>
      <c r="J14" s="36"/>
      <c r="K14" s="37"/>
      <c r="L14" s="22"/>
      <c r="M14" s="17"/>
      <c r="N14" s="83"/>
      <c r="O14" s="37"/>
      <c r="P14" s="36"/>
      <c r="Q14" s="37"/>
      <c r="R14" s="22"/>
      <c r="S14" s="15"/>
      <c r="T14" s="50"/>
    </row>
    <row r="15" spans="1:20" ht="24.75" customHeight="1">
      <c r="A15" s="150" t="s">
        <v>29</v>
      </c>
      <c r="B15" s="83">
        <f>'REVISED ESTIMATES'!B13</f>
        <v>142000</v>
      </c>
      <c r="C15" s="37"/>
      <c r="D15" s="83">
        <f>+'TABLE-1'!B88</f>
        <v>136542</v>
      </c>
      <c r="E15" s="37"/>
      <c r="F15" s="22">
        <f t="shared" si="2"/>
        <v>0.9615633802816902</v>
      </c>
      <c r="G15" s="84"/>
      <c r="H15" s="83">
        <f>+'REVISED ESTIMATES'!D13</f>
        <v>4500</v>
      </c>
      <c r="I15" s="37"/>
      <c r="J15" s="36">
        <f t="shared" si="0"/>
        <v>5963</v>
      </c>
      <c r="K15" s="37"/>
      <c r="L15" s="22">
        <f t="shared" si="3"/>
        <v>1.3251111111111111</v>
      </c>
      <c r="M15" s="17"/>
      <c r="N15" s="83">
        <f t="shared" si="1"/>
        <v>146500</v>
      </c>
      <c r="O15" s="37"/>
      <c r="P15" s="36">
        <f>+'TABLE-1'!I88</f>
        <v>142505</v>
      </c>
      <c r="Q15" s="37"/>
      <c r="R15" s="22">
        <f t="shared" si="4"/>
        <v>0.9727303754266211</v>
      </c>
      <c r="S15" s="15"/>
      <c r="T15" s="50"/>
    </row>
    <row r="16" spans="1:20" ht="24.75" customHeight="1">
      <c r="A16" s="150" t="s">
        <v>83</v>
      </c>
      <c r="B16" s="83">
        <f>'REVISED ESTIMATES'!B14</f>
        <v>142200</v>
      </c>
      <c r="C16" s="37"/>
      <c r="D16" s="83">
        <f>+'TABLE-1'!B89</f>
        <v>145366</v>
      </c>
      <c r="E16" s="37"/>
      <c r="F16" s="22">
        <f t="shared" si="2"/>
        <v>1.0222644163150492</v>
      </c>
      <c r="G16" s="84"/>
      <c r="H16" s="83">
        <f>+'REVISED ESTIMATES'!D14</f>
        <v>6200</v>
      </c>
      <c r="I16" s="37"/>
      <c r="J16" s="36">
        <f t="shared" si="0"/>
        <v>6532</v>
      </c>
      <c r="K16" s="37"/>
      <c r="L16" s="22">
        <f t="shared" si="3"/>
        <v>1.0535483870967741</v>
      </c>
      <c r="M16" s="17"/>
      <c r="N16" s="83">
        <f t="shared" si="1"/>
        <v>148400</v>
      </c>
      <c r="O16" s="37"/>
      <c r="P16" s="36">
        <f>+'TABLE-1'!I89</f>
        <v>151898</v>
      </c>
      <c r="Q16" s="37"/>
      <c r="R16" s="22">
        <f t="shared" si="4"/>
        <v>1.0235714285714286</v>
      </c>
      <c r="S16" s="15"/>
      <c r="T16" s="50"/>
    </row>
    <row r="17" spans="1:20" ht="24.75" customHeight="1" thickBot="1">
      <c r="A17" s="151" t="s">
        <v>106</v>
      </c>
      <c r="B17" s="83">
        <f>'REVISED ESTIMATES'!B15</f>
        <v>154638</v>
      </c>
      <c r="C17" s="37"/>
      <c r="D17" s="83">
        <f>+'TABLE-1'!B90</f>
        <v>157448</v>
      </c>
      <c r="E17" s="37"/>
      <c r="F17" s="22">
        <f>D17/B17</f>
        <v>1.0181714714365162</v>
      </c>
      <c r="G17" s="84"/>
      <c r="H17" s="83">
        <f>+'REVISED ESTIMATES'!D15</f>
        <v>6862</v>
      </c>
      <c r="I17" s="37"/>
      <c r="J17" s="36">
        <f t="shared" si="0"/>
        <v>7631</v>
      </c>
      <c r="K17" s="37"/>
      <c r="L17" s="22">
        <f>J17/H17</f>
        <v>1.1120664529291753</v>
      </c>
      <c r="M17" s="17"/>
      <c r="N17" s="83">
        <f>+B17+H17</f>
        <v>161500</v>
      </c>
      <c r="O17" s="37"/>
      <c r="P17" s="36">
        <f>+'TABLE-1'!I90</f>
        <v>165079</v>
      </c>
      <c r="Q17" s="37"/>
      <c r="R17" s="22">
        <f>P17/N17</f>
        <v>1.0221609907120743</v>
      </c>
      <c r="S17" s="15"/>
      <c r="T17" s="53"/>
    </row>
    <row r="18" spans="1:20" ht="24.75" customHeight="1" thickBot="1">
      <c r="A18" s="151" t="s">
        <v>110</v>
      </c>
      <c r="B18" s="83">
        <f>'REVISED ESTIMATES'!B16</f>
        <v>173140</v>
      </c>
      <c r="C18" s="37"/>
      <c r="D18" s="83">
        <f>+'TABLE-1'!B91</f>
        <v>173768</v>
      </c>
      <c r="E18" s="37"/>
      <c r="F18" s="22">
        <f>D18/B18</f>
        <v>1.0036271225597782</v>
      </c>
      <c r="G18" s="84"/>
      <c r="H18" s="83">
        <f>+'REVISED ESTIMATES'!D16</f>
        <v>9560</v>
      </c>
      <c r="I18" s="37"/>
      <c r="J18" s="36">
        <f>P18-D18</f>
        <v>9604</v>
      </c>
      <c r="K18" s="37"/>
      <c r="L18" s="22">
        <f>J18/H18</f>
        <v>1.004602510460251</v>
      </c>
      <c r="M18" s="17"/>
      <c r="N18" s="83">
        <f>+B18+H18</f>
        <v>182700</v>
      </c>
      <c r="O18" s="37"/>
      <c r="P18" s="36">
        <f>+'TABLE-1'!I91</f>
        <v>183372</v>
      </c>
      <c r="Q18" s="37"/>
      <c r="R18" s="22">
        <f>P18/N18</f>
        <v>1.0036781609195402</v>
      </c>
      <c r="S18" s="15"/>
      <c r="T18" s="53"/>
    </row>
    <row r="19" spans="1:20" ht="24.75" customHeight="1" thickBot="1">
      <c r="A19" s="149" t="s">
        <v>179</v>
      </c>
      <c r="B19" s="85">
        <f>'REVISED ESTIMATES'!B17</f>
        <v>205600</v>
      </c>
      <c r="C19" s="77"/>
      <c r="D19" s="85">
        <f>+'TABLE-1'!B92</f>
        <v>209735</v>
      </c>
      <c r="E19" s="77"/>
      <c r="F19" s="78">
        <f t="shared" si="2"/>
        <v>1.0201118677042802</v>
      </c>
      <c r="G19" s="86"/>
      <c r="H19" s="85">
        <f>+'REVISED ESTIMATES'!D17</f>
        <v>9400</v>
      </c>
      <c r="I19" s="77"/>
      <c r="J19" s="76">
        <f t="shared" si="0"/>
        <v>15253</v>
      </c>
      <c r="K19" s="77"/>
      <c r="L19" s="78">
        <f t="shared" si="3"/>
        <v>1.6226595744680852</v>
      </c>
      <c r="M19" s="87"/>
      <c r="N19" s="85">
        <f t="shared" si="1"/>
        <v>215000</v>
      </c>
      <c r="O19" s="77"/>
      <c r="P19" s="76">
        <f>+'TABLE-1'!I92</f>
        <v>224988</v>
      </c>
      <c r="Q19" s="77"/>
      <c r="R19" s="78">
        <f t="shared" si="4"/>
        <v>1.0464558139534883</v>
      </c>
      <c r="S19" s="79"/>
      <c r="T19" s="53"/>
    </row>
    <row r="20" spans="1:19" ht="12.75">
      <c r="A20" s="512"/>
      <c r="B20" s="512"/>
      <c r="C20" s="51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8" ht="12.75">
      <c r="A21" s="495"/>
      <c r="B21" s="495"/>
      <c r="C21" s="495"/>
      <c r="D21" s="2"/>
      <c r="E21" s="2"/>
      <c r="F21" s="2"/>
      <c r="G21" s="2"/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5">
    <mergeCell ref="A21:C21"/>
    <mergeCell ref="A20:C20"/>
    <mergeCell ref="A2:S2"/>
    <mergeCell ref="A1:S1"/>
    <mergeCell ref="A5:A7"/>
  </mergeCells>
  <printOptions horizontalCentered="1"/>
  <pageMargins left="0.446850394" right="0.15748031496063" top="0.590551181102362" bottom="0.196850393700787" header="0" footer="0"/>
  <pageSetup horizontalDpi="180" verticalDpi="180" orientation="landscape" r:id="rId1"/>
  <rowBreaks count="1" manualBreakCount="1">
    <brk id="2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C8">
      <selection activeCell="A1" sqref="A1:Z19"/>
    </sheetView>
  </sheetViews>
  <sheetFormatPr defaultColWidth="9.140625" defaultRowHeight="12.75"/>
  <cols>
    <col min="1" max="1" width="9.140625" style="88" customWidth="1"/>
    <col min="2" max="2" width="7.7109375" style="88" customWidth="1"/>
    <col min="3" max="3" width="1.7109375" style="88" customWidth="1"/>
    <col min="4" max="4" width="7.7109375" style="88" customWidth="1"/>
    <col min="5" max="5" width="1.7109375" style="88" customWidth="1"/>
    <col min="6" max="6" width="8.7109375" style="88" customWidth="1"/>
    <col min="7" max="7" width="1.7109375" style="88" customWidth="1"/>
    <col min="8" max="8" width="7.7109375" style="88" customWidth="1"/>
    <col min="9" max="9" width="1.7109375" style="88" customWidth="1"/>
    <col min="10" max="10" width="7.7109375" style="88" customWidth="1"/>
    <col min="11" max="11" width="1.7109375" style="88" customWidth="1"/>
    <col min="12" max="12" width="7.7109375" style="88" customWidth="1"/>
    <col min="13" max="13" width="1.7109375" style="88" customWidth="1"/>
    <col min="14" max="14" width="7.7109375" style="88" customWidth="1"/>
    <col min="15" max="15" width="1.7109375" style="88" customWidth="1"/>
    <col min="16" max="16" width="7.7109375" style="88" customWidth="1"/>
    <col min="17" max="17" width="1.7109375" style="88" customWidth="1"/>
    <col min="18" max="18" width="7.7109375" style="88" customWidth="1"/>
    <col min="19" max="19" width="1.7109375" style="88" customWidth="1"/>
    <col min="20" max="20" width="7.7109375" style="88" customWidth="1"/>
    <col min="21" max="21" width="1.7109375" style="88" customWidth="1"/>
    <col min="22" max="22" width="7.7109375" style="88" customWidth="1"/>
    <col min="23" max="23" width="1.7109375" style="88" customWidth="1"/>
    <col min="24" max="24" width="7.7109375" style="88" customWidth="1"/>
    <col min="25" max="25" width="1.7109375" style="88" customWidth="1"/>
    <col min="26" max="26" width="0.2890625" style="88" customWidth="1"/>
    <col min="27" max="16384" width="9.140625" style="88" customWidth="1"/>
  </cols>
  <sheetData>
    <row r="1" spans="1:25" ht="16.5" customHeight="1">
      <c r="A1" s="515" t="s">
        <v>95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</row>
    <row r="2" spans="1:25" ht="16.5" customHeight="1">
      <c r="A2" s="496" t="s">
        <v>89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</row>
    <row r="3" spans="1:22" ht="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0"/>
      <c r="V3" s="90"/>
    </row>
    <row r="4" spans="1:24" ht="15.75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0"/>
      <c r="Q4" s="91"/>
      <c r="S4" s="91"/>
      <c r="T4" s="90"/>
      <c r="U4" s="90"/>
      <c r="V4" s="90"/>
      <c r="X4" s="92" t="s">
        <v>43</v>
      </c>
    </row>
    <row r="5" spans="1:26" ht="16.5" customHeight="1">
      <c r="A5" s="46"/>
      <c r="B5" s="54" t="s">
        <v>2</v>
      </c>
      <c r="C5" s="47"/>
      <c r="D5" s="47"/>
      <c r="E5" s="47"/>
      <c r="F5" s="55"/>
      <c r="G5" s="47"/>
      <c r="H5" s="54" t="s">
        <v>3</v>
      </c>
      <c r="I5" s="47"/>
      <c r="J5" s="47"/>
      <c r="K5" s="47"/>
      <c r="L5" s="47"/>
      <c r="M5" s="55"/>
      <c r="N5" s="47" t="s">
        <v>4</v>
      </c>
      <c r="O5" s="47"/>
      <c r="P5" s="47"/>
      <c r="Q5" s="47"/>
      <c r="R5" s="47"/>
      <c r="S5" s="64"/>
      <c r="T5" s="65" t="s">
        <v>74</v>
      </c>
      <c r="U5" s="47"/>
      <c r="V5" s="47"/>
      <c r="W5" s="47"/>
      <c r="X5" s="47"/>
      <c r="Y5" s="48"/>
      <c r="Z5" s="93"/>
    </row>
    <row r="6" spans="1:26" ht="16.5" customHeight="1">
      <c r="A6" s="51" t="s">
        <v>6</v>
      </c>
      <c r="B6" s="56" t="s">
        <v>87</v>
      </c>
      <c r="C6" s="25"/>
      <c r="D6" s="30" t="s">
        <v>44</v>
      </c>
      <c r="E6" s="25"/>
      <c r="F6" s="59" t="s">
        <v>85</v>
      </c>
      <c r="G6" s="23"/>
      <c r="H6" s="56" t="s">
        <v>87</v>
      </c>
      <c r="I6" s="25"/>
      <c r="J6" s="30" t="s">
        <v>44</v>
      </c>
      <c r="K6" s="25"/>
      <c r="L6" s="59" t="s">
        <v>85</v>
      </c>
      <c r="M6" s="62"/>
      <c r="N6" s="30" t="s">
        <v>87</v>
      </c>
      <c r="O6" s="25"/>
      <c r="P6" s="30" t="s">
        <v>44</v>
      </c>
      <c r="Q6" s="25"/>
      <c r="R6" s="18" t="s">
        <v>85</v>
      </c>
      <c r="S6" s="23"/>
      <c r="T6" s="66" t="s">
        <v>87</v>
      </c>
      <c r="U6" s="25"/>
      <c r="V6" s="30" t="s">
        <v>44</v>
      </c>
      <c r="W6" s="25"/>
      <c r="X6" s="18" t="s">
        <v>85</v>
      </c>
      <c r="Y6" s="25"/>
      <c r="Z6" s="94"/>
    </row>
    <row r="7" spans="1:26" ht="16.5" customHeight="1">
      <c r="A7" s="51"/>
      <c r="B7" s="57" t="s">
        <v>88</v>
      </c>
      <c r="C7" s="29"/>
      <c r="D7" s="31" t="s">
        <v>45</v>
      </c>
      <c r="E7" s="29"/>
      <c r="F7" s="26" t="s">
        <v>86</v>
      </c>
      <c r="G7" s="27"/>
      <c r="H7" s="57" t="s">
        <v>88</v>
      </c>
      <c r="I7" s="29"/>
      <c r="J7" s="31" t="s">
        <v>45</v>
      </c>
      <c r="K7" s="29"/>
      <c r="L7" s="26" t="s">
        <v>86</v>
      </c>
      <c r="M7" s="63"/>
      <c r="N7" s="31" t="s">
        <v>88</v>
      </c>
      <c r="O7" s="29"/>
      <c r="P7" s="31" t="s">
        <v>45</v>
      </c>
      <c r="Q7" s="29"/>
      <c r="R7" s="19" t="s">
        <v>86</v>
      </c>
      <c r="S7" s="27"/>
      <c r="T7" s="58" t="s">
        <v>88</v>
      </c>
      <c r="U7" s="29"/>
      <c r="V7" s="31" t="s">
        <v>45</v>
      </c>
      <c r="W7" s="29"/>
      <c r="X7" s="19" t="s">
        <v>86</v>
      </c>
      <c r="Y7" s="29"/>
      <c r="Z7" s="94"/>
    </row>
    <row r="8" spans="1:26" ht="16.5" customHeight="1" thickBot="1">
      <c r="A8" s="152" t="s">
        <v>10</v>
      </c>
      <c r="B8" s="152">
        <v>2</v>
      </c>
      <c r="C8" s="153"/>
      <c r="D8" s="69">
        <v>3</v>
      </c>
      <c r="E8" s="153"/>
      <c r="F8" s="70">
        <v>4</v>
      </c>
      <c r="G8" s="155"/>
      <c r="H8" s="67">
        <v>5</v>
      </c>
      <c r="I8" s="153"/>
      <c r="J8" s="69">
        <v>6</v>
      </c>
      <c r="K8" s="153"/>
      <c r="L8" s="70">
        <v>7</v>
      </c>
      <c r="M8" s="156"/>
      <c r="N8" s="69">
        <v>8</v>
      </c>
      <c r="O8" s="153"/>
      <c r="P8" s="69">
        <v>9</v>
      </c>
      <c r="Q8" s="153"/>
      <c r="R8" s="69">
        <v>10</v>
      </c>
      <c r="S8" s="155"/>
      <c r="T8" s="157">
        <v>11</v>
      </c>
      <c r="U8" s="153"/>
      <c r="V8" s="154">
        <v>12</v>
      </c>
      <c r="W8" s="153"/>
      <c r="X8" s="154">
        <v>13</v>
      </c>
      <c r="Y8" s="153"/>
      <c r="Z8" s="95"/>
    </row>
    <row r="9" spans="1:26" ht="24.75" customHeight="1">
      <c r="A9" s="148" t="s">
        <v>24</v>
      </c>
      <c r="B9" s="96">
        <f>'REVISED ESTIMATES'!H8</f>
        <v>83000</v>
      </c>
      <c r="C9" s="97"/>
      <c r="D9" s="102">
        <f>+'TABLE-1'!J82</f>
        <v>86094</v>
      </c>
      <c r="E9" s="97"/>
      <c r="F9" s="60">
        <f>D9/B9</f>
        <v>1.0372771084337349</v>
      </c>
      <c r="G9" s="99"/>
      <c r="H9" s="96">
        <f>'REVISED ESTIMATES'!J8</f>
        <v>59000</v>
      </c>
      <c r="I9" s="97"/>
      <c r="J9" s="102">
        <f>+'TABLE-1'!K82</f>
        <v>55265</v>
      </c>
      <c r="K9" s="97"/>
      <c r="L9" s="60">
        <f>J9/H9</f>
        <v>0.9366949152542373</v>
      </c>
      <c r="M9" s="100"/>
      <c r="N9" s="98">
        <f>'REVISED ESTIMATES'!L8</f>
        <v>56000</v>
      </c>
      <c r="O9" s="97"/>
      <c r="P9" s="102">
        <f>+'TABLE-1'!N82</f>
        <v>55668</v>
      </c>
      <c r="Q9" s="97"/>
      <c r="R9" s="32">
        <f>P9/N9</f>
        <v>0.9940714285714286</v>
      </c>
      <c r="S9" s="99"/>
      <c r="T9" s="101">
        <f>B9+H9+N9</f>
        <v>198000</v>
      </c>
      <c r="U9" s="97"/>
      <c r="V9" s="102">
        <f>D9+J9+P9</f>
        <v>197027</v>
      </c>
      <c r="W9" s="97"/>
      <c r="X9" s="32">
        <f>V9/T9</f>
        <v>0.9950858585858586</v>
      </c>
      <c r="Y9" s="97"/>
      <c r="Z9" s="94"/>
    </row>
    <row r="10" spans="1:26" ht="24.75" customHeight="1">
      <c r="A10" s="148" t="s">
        <v>25</v>
      </c>
      <c r="B10" s="96">
        <f>'REVISED ESTIMATES'!H9</f>
        <v>78710</v>
      </c>
      <c r="C10" s="97"/>
      <c r="D10" s="102">
        <f>+'TABLE-1'!J83</f>
        <v>74496</v>
      </c>
      <c r="E10" s="97"/>
      <c r="F10" s="60">
        <f>D10/B10</f>
        <v>0.9464616948291196</v>
      </c>
      <c r="G10" s="99"/>
      <c r="H10" s="96">
        <f>'REVISED ESTIMATES'!J9</f>
        <v>63028</v>
      </c>
      <c r="I10" s="97"/>
      <c r="J10" s="102">
        <f>+'TABLE-1'!K83</f>
        <v>62011</v>
      </c>
      <c r="K10" s="97"/>
      <c r="L10" s="60">
        <f>J10/H10</f>
        <v>0.9838643142730216</v>
      </c>
      <c r="M10" s="100"/>
      <c r="N10" s="98">
        <f>'REVISED ESTIMATES'!L9</f>
        <v>54086</v>
      </c>
      <c r="O10" s="97"/>
      <c r="P10" s="102">
        <f>+'TABLE-1'!N83</f>
        <v>53942</v>
      </c>
      <c r="Q10" s="97"/>
      <c r="R10" s="32">
        <f>P10/N10</f>
        <v>0.997337573494065</v>
      </c>
      <c r="S10" s="99"/>
      <c r="T10" s="101">
        <f>B10+H10+N10</f>
        <v>195824</v>
      </c>
      <c r="U10" s="97"/>
      <c r="V10" s="102">
        <f>D10+J10+P10</f>
        <v>190449</v>
      </c>
      <c r="W10" s="97"/>
      <c r="X10" s="32">
        <f>V10/T10</f>
        <v>0.9725518833238009</v>
      </c>
      <c r="Y10" s="97"/>
      <c r="Z10" s="94"/>
    </row>
    <row r="11" spans="1:26" ht="24.75" customHeight="1">
      <c r="A11" s="148" t="s">
        <v>26</v>
      </c>
      <c r="B11" s="96">
        <f>'REVISED ESTIMATES'!H10</f>
        <v>61300</v>
      </c>
      <c r="C11" s="97"/>
      <c r="D11" s="102">
        <f>+'TABLE-1'!J84</f>
        <v>65292</v>
      </c>
      <c r="E11" s="97"/>
      <c r="F11" s="60">
        <f>D11/B11</f>
        <v>1.0651223491027733</v>
      </c>
      <c r="G11" s="99"/>
      <c r="H11" s="96">
        <f>'REVISED ESTIMATES'!J10</f>
        <v>62000</v>
      </c>
      <c r="I11" s="97"/>
      <c r="J11" s="102">
        <f>+'TABLE-1'!K84</f>
        <v>60905</v>
      </c>
      <c r="K11" s="97"/>
      <c r="L11" s="60">
        <f>J11/H11</f>
        <v>0.9823387096774193</v>
      </c>
      <c r="M11" s="100"/>
      <c r="N11" s="98">
        <f>'REVISED ESTIMATES'!L10</f>
        <v>72650</v>
      </c>
      <c r="O11" s="97"/>
      <c r="P11" s="102">
        <f>+'TABLE-1'!N84</f>
        <v>72105</v>
      </c>
      <c r="Q11" s="97"/>
      <c r="R11" s="32">
        <f>P11/N11</f>
        <v>0.9924982794218857</v>
      </c>
      <c r="S11" s="99"/>
      <c r="T11" s="101">
        <f>B11+H11+N11</f>
        <v>195950</v>
      </c>
      <c r="U11" s="97"/>
      <c r="V11" s="102">
        <f>D11+J11+P11</f>
        <v>198302</v>
      </c>
      <c r="W11" s="97"/>
      <c r="X11" s="32">
        <f>V11/T11</f>
        <v>1.0120030620056137</v>
      </c>
      <c r="Y11" s="97"/>
      <c r="Z11" s="94"/>
    </row>
    <row r="12" spans="1:26" ht="24.75" customHeight="1">
      <c r="A12" s="148" t="s">
        <v>27</v>
      </c>
      <c r="B12" s="96">
        <f>'REVISED ESTIMATES'!H11</f>
        <v>64800</v>
      </c>
      <c r="C12" s="97"/>
      <c r="D12" s="102">
        <f>+'TABLE-1'!J85</f>
        <v>61659</v>
      </c>
      <c r="E12" s="97"/>
      <c r="F12" s="60">
        <f>D12/B12</f>
        <v>0.9515277777777778</v>
      </c>
      <c r="G12" s="99"/>
      <c r="H12" s="96">
        <f>'REVISED ESTIMATES'!J11</f>
        <v>57000</v>
      </c>
      <c r="I12" s="97"/>
      <c r="J12" s="102">
        <f>+'TABLE-1'!K85</f>
        <v>55784</v>
      </c>
      <c r="K12" s="97"/>
      <c r="L12" s="60">
        <f>J12/H12</f>
        <v>0.9786666666666667</v>
      </c>
      <c r="M12" s="100"/>
      <c r="N12" s="98">
        <f>'REVISED ESTIMATES'!L11</f>
        <v>120000</v>
      </c>
      <c r="O12" s="97"/>
      <c r="P12" s="102">
        <f>+'TABLE-1'!N85</f>
        <v>116711</v>
      </c>
      <c r="Q12" s="97"/>
      <c r="R12" s="32">
        <f>P12/N12</f>
        <v>0.9725916666666666</v>
      </c>
      <c r="S12" s="99"/>
      <c r="T12" s="101">
        <f>B12+H12+N12</f>
        <v>241800</v>
      </c>
      <c r="U12" s="97"/>
      <c r="V12" s="102">
        <f>D12+J12+P12</f>
        <v>234154</v>
      </c>
      <c r="W12" s="97"/>
      <c r="X12" s="32">
        <f>V12/T12</f>
        <v>0.9683788254755996</v>
      </c>
      <c r="Y12" s="97"/>
      <c r="Z12" s="94"/>
    </row>
    <row r="13" spans="1:26" ht="24.75" customHeight="1">
      <c r="A13" s="148" t="s">
        <v>28</v>
      </c>
      <c r="B13" s="96">
        <f>'REVISED ESTIMATES'!H12</f>
        <v>64600</v>
      </c>
      <c r="C13" s="97"/>
      <c r="D13" s="102">
        <f>+'TABLE-1'!J86</f>
        <v>65047</v>
      </c>
      <c r="E13" s="97"/>
      <c r="F13" s="60">
        <f>D13/B13</f>
        <v>1.006919504643963</v>
      </c>
      <c r="G13" s="99"/>
      <c r="H13" s="96">
        <f>'REVISED ESTIMATES'!J12</f>
        <v>52200</v>
      </c>
      <c r="I13" s="97"/>
      <c r="J13" s="102">
        <f>+'TABLE-1'!K86</f>
        <v>49080</v>
      </c>
      <c r="K13" s="97"/>
      <c r="L13" s="60">
        <f>J13/H13</f>
        <v>0.9402298850574713</v>
      </c>
      <c r="M13" s="100"/>
      <c r="N13" s="98">
        <f>'REVISED ESTIMATES'!L12</f>
        <v>155800</v>
      </c>
      <c r="O13" s="97"/>
      <c r="P13" s="102">
        <f>+'TABLE-1'!N86</f>
        <v>153565</v>
      </c>
      <c r="Q13" s="97"/>
      <c r="R13" s="32">
        <f>P13/N13</f>
        <v>0.9856546854942234</v>
      </c>
      <c r="S13" s="99"/>
      <c r="T13" s="101">
        <f>B13+H13+N13</f>
        <v>272600</v>
      </c>
      <c r="U13" s="97"/>
      <c r="V13" s="102">
        <f>D13+J13+P13</f>
        <v>267692</v>
      </c>
      <c r="W13" s="97"/>
      <c r="X13" s="32">
        <f>V13/T13</f>
        <v>0.981995597945708</v>
      </c>
      <c r="Y13" s="97"/>
      <c r="Z13" s="94"/>
    </row>
    <row r="14" spans="1:26" ht="9" customHeight="1">
      <c r="A14" s="148"/>
      <c r="B14" s="96"/>
      <c r="C14" s="97"/>
      <c r="D14" s="102"/>
      <c r="E14" s="97"/>
      <c r="F14" s="60"/>
      <c r="G14" s="99"/>
      <c r="H14" s="96"/>
      <c r="I14" s="97"/>
      <c r="J14" s="102"/>
      <c r="K14" s="97"/>
      <c r="L14" s="60"/>
      <c r="M14" s="100"/>
      <c r="N14" s="98"/>
      <c r="O14" s="97"/>
      <c r="P14" s="102"/>
      <c r="Q14" s="97"/>
      <c r="R14" s="32"/>
      <c r="S14" s="99"/>
      <c r="T14" s="101"/>
      <c r="U14" s="97"/>
      <c r="V14" s="102"/>
      <c r="W14" s="97"/>
      <c r="X14" s="32"/>
      <c r="Y14" s="97"/>
      <c r="Z14" s="94"/>
    </row>
    <row r="15" spans="1:26" ht="24.75" customHeight="1">
      <c r="A15" s="148" t="s">
        <v>29</v>
      </c>
      <c r="B15" s="96">
        <f>'REVISED ESTIMATES'!H13</f>
        <v>50500</v>
      </c>
      <c r="C15" s="97"/>
      <c r="D15" s="102">
        <f>+'TABLE-1'!J88</f>
        <v>47818</v>
      </c>
      <c r="E15" s="97"/>
      <c r="F15" s="60">
        <f>D15/B15</f>
        <v>0.9468910891089108</v>
      </c>
      <c r="G15" s="99"/>
      <c r="H15" s="96">
        <f>'REVISED ESTIMATES'!J13</f>
        <v>47100</v>
      </c>
      <c r="I15" s="97"/>
      <c r="J15" s="102">
        <f>+'TABLE-1'!K88</f>
        <v>47186</v>
      </c>
      <c r="K15" s="97"/>
      <c r="L15" s="60">
        <f>J15/H15</f>
        <v>1.0018259023354565</v>
      </c>
      <c r="M15" s="100"/>
      <c r="N15" s="98">
        <f>'REVISED ESTIMATES'!L13</f>
        <v>170100</v>
      </c>
      <c r="O15" s="97"/>
      <c r="P15" s="102">
        <f>+'TABLE-1'!N88</f>
        <v>166561</v>
      </c>
      <c r="Q15" s="97"/>
      <c r="R15" s="32">
        <f>P15/N15</f>
        <v>0.9791945914168136</v>
      </c>
      <c r="S15" s="99"/>
      <c r="T15" s="101">
        <f>B15+H15+N15</f>
        <v>267700</v>
      </c>
      <c r="U15" s="97"/>
      <c r="V15" s="102">
        <f>D15+J15+P15</f>
        <v>261565</v>
      </c>
      <c r="W15" s="97"/>
      <c r="X15" s="32">
        <f>V15/T15</f>
        <v>0.9770825550989914</v>
      </c>
      <c r="Y15" s="97"/>
      <c r="Z15" s="94"/>
    </row>
    <row r="16" spans="1:27" ht="24.75" customHeight="1">
      <c r="A16" s="51" t="s">
        <v>83</v>
      </c>
      <c r="B16" s="96">
        <f>'REVISED ESTIMATES'!H14</f>
        <v>59000</v>
      </c>
      <c r="C16" s="97"/>
      <c r="D16" s="102">
        <f>+'TABLE-1'!J89</f>
        <v>68836</v>
      </c>
      <c r="E16" s="97"/>
      <c r="F16" s="60">
        <f>D16/B16</f>
        <v>1.1667118644067798</v>
      </c>
      <c r="G16" s="99"/>
      <c r="H16" s="96">
        <f>'REVISED ESTIMATES'!J14</f>
        <v>47500</v>
      </c>
      <c r="I16" s="97"/>
      <c r="J16" s="102">
        <f>+'TABLE-1'!K89</f>
        <v>44754</v>
      </c>
      <c r="K16" s="97"/>
      <c r="L16" s="60">
        <f>J16/H16</f>
        <v>0.9421894736842106</v>
      </c>
      <c r="M16" s="100"/>
      <c r="N16" s="98">
        <f>'REVISED ESTIMATES'!L14</f>
        <v>204000</v>
      </c>
      <c r="O16" s="97"/>
      <c r="P16" s="102">
        <f>+'TABLE-1'!N89</f>
        <v>195139</v>
      </c>
      <c r="Q16" s="97"/>
      <c r="R16" s="32">
        <f>P16/N16</f>
        <v>0.9565637254901961</v>
      </c>
      <c r="S16" s="99"/>
      <c r="T16" s="101">
        <f>B16+H16+N16</f>
        <v>310500</v>
      </c>
      <c r="U16" s="97"/>
      <c r="V16" s="102">
        <f>D16+J16+P16</f>
        <v>308729</v>
      </c>
      <c r="W16" s="97"/>
      <c r="X16" s="32">
        <f>V16/T16</f>
        <v>0.9942962962962963</v>
      </c>
      <c r="Y16" s="97"/>
      <c r="Z16" s="94"/>
      <c r="AA16" s="103"/>
    </row>
    <row r="17" spans="1:27" ht="24.75" customHeight="1">
      <c r="A17" s="51" t="s">
        <v>106</v>
      </c>
      <c r="B17" s="96">
        <f>'REVISED ESTIMATES'!H15</f>
        <v>86600</v>
      </c>
      <c r="C17" s="97"/>
      <c r="D17" s="102">
        <f>+'TABLE-1'!J90</f>
        <v>91045</v>
      </c>
      <c r="E17" s="97"/>
      <c r="F17" s="60">
        <f>D17/B17</f>
        <v>1.0513279445727484</v>
      </c>
      <c r="G17" s="99"/>
      <c r="H17" s="96">
        <f>'REVISED ESTIMATES'!J15</f>
        <v>43500</v>
      </c>
      <c r="I17" s="97"/>
      <c r="J17" s="102">
        <f>+'TABLE-1'!K90</f>
        <v>45552</v>
      </c>
      <c r="K17" s="97"/>
      <c r="L17" s="60">
        <f>J17/H17</f>
        <v>1.0471724137931036</v>
      </c>
      <c r="M17" s="100"/>
      <c r="N17" s="98">
        <f>'REVISED ESTIMATES'!L15</f>
        <v>218400</v>
      </c>
      <c r="O17" s="97"/>
      <c r="P17" s="102">
        <f>+'TABLE-1'!N90</f>
        <v>219167</v>
      </c>
      <c r="Q17" s="97"/>
      <c r="R17" s="32">
        <f>P17/N17</f>
        <v>1.0035119047619048</v>
      </c>
      <c r="S17" s="99"/>
      <c r="T17" s="101">
        <f>B17+H17+N17</f>
        <v>348500</v>
      </c>
      <c r="U17" s="97"/>
      <c r="V17" s="102">
        <f>D17+J17+P17</f>
        <v>355764</v>
      </c>
      <c r="W17" s="97"/>
      <c r="X17" s="32">
        <f>V17/T17</f>
        <v>1.0208436154949785</v>
      </c>
      <c r="Y17" s="97"/>
      <c r="Z17" s="94"/>
      <c r="AA17" s="103"/>
    </row>
    <row r="18" spans="1:27" ht="24.75" customHeight="1">
      <c r="A18" s="51" t="s">
        <v>110</v>
      </c>
      <c r="B18" s="96">
        <f>'REVISED ESTIMATES'!H16</f>
        <v>115000</v>
      </c>
      <c r="C18" s="97"/>
      <c r="D18" s="102">
        <f>+'TABLE-1'!J91</f>
        <v>115374</v>
      </c>
      <c r="E18" s="97"/>
      <c r="F18" s="60">
        <f>D18/B18</f>
        <v>1.0032521739130436</v>
      </c>
      <c r="G18" s="99"/>
      <c r="H18" s="96">
        <f>'REVISED ESTIMATES'!J16</f>
        <v>52800</v>
      </c>
      <c r="I18" s="97"/>
      <c r="J18" s="102">
        <f>+'TABLE-1'!K91</f>
        <v>53104</v>
      </c>
      <c r="K18" s="97"/>
      <c r="L18" s="60">
        <f>J18/H18</f>
        <v>1.0057575757575759</v>
      </c>
      <c r="M18" s="100"/>
      <c r="N18" s="98">
        <f>'REVISED ESTIMATES'!L16</f>
        <v>239500</v>
      </c>
      <c r="O18" s="97"/>
      <c r="P18" s="102">
        <f>+'TABLE-1'!N91</f>
        <v>238537</v>
      </c>
      <c r="Q18" s="97"/>
      <c r="R18" s="32">
        <f>P18/N18</f>
        <v>0.9959791231732776</v>
      </c>
      <c r="S18" s="99"/>
      <c r="T18" s="101">
        <f>B18+H18+N18</f>
        <v>407300</v>
      </c>
      <c r="U18" s="97"/>
      <c r="V18" s="102">
        <f>D18+J18+P18</f>
        <v>407015</v>
      </c>
      <c r="W18" s="97"/>
      <c r="X18" s="32">
        <f>V18/T18</f>
        <v>0.9993002700712006</v>
      </c>
      <c r="Y18" s="97"/>
      <c r="Z18" s="94"/>
      <c r="AA18" s="103"/>
    </row>
    <row r="19" spans="1:26" ht="24.75" customHeight="1" thickBot="1">
      <c r="A19" s="149" t="s">
        <v>179</v>
      </c>
      <c r="B19" s="104">
        <f>'REVISED ESTIMATES'!H17</f>
        <v>135000</v>
      </c>
      <c r="C19" s="105"/>
      <c r="D19" s="109">
        <f>+'TABLE-1'!J92</f>
        <v>138384</v>
      </c>
      <c r="E19" s="105"/>
      <c r="F19" s="61">
        <f>D19/B19</f>
        <v>1.0250666666666666</v>
      </c>
      <c r="G19" s="107"/>
      <c r="H19" s="104">
        <f>'REVISED ESTIMATES'!J17</f>
        <v>58500</v>
      </c>
      <c r="I19" s="105"/>
      <c r="J19" s="109">
        <f>+'TABLE-1'!K92</f>
        <v>55272</v>
      </c>
      <c r="K19" s="105"/>
      <c r="L19" s="61">
        <f>J19/H19</f>
        <v>0.9448205128205128</v>
      </c>
      <c r="M19" s="115"/>
      <c r="N19" s="106">
        <f>'REVISED ESTIMATES'!L17</f>
        <v>281500</v>
      </c>
      <c r="O19" s="105"/>
      <c r="P19" s="109">
        <f>+'TABLE-1'!N92</f>
        <v>294798</v>
      </c>
      <c r="Q19" s="105"/>
      <c r="R19" s="52">
        <f>P19/N19</f>
        <v>1.0472397868561278</v>
      </c>
      <c r="S19" s="107"/>
      <c r="T19" s="108">
        <f>B19+H19+N19</f>
        <v>475000</v>
      </c>
      <c r="U19" s="105"/>
      <c r="V19" s="109">
        <f>D19+J19+P19</f>
        <v>488454</v>
      </c>
      <c r="W19" s="105"/>
      <c r="X19" s="52">
        <f>V19/T19</f>
        <v>1.0283242105263157</v>
      </c>
      <c r="Y19" s="105"/>
      <c r="Z19" s="110"/>
    </row>
    <row r="20" spans="1:25" ht="12.75">
      <c r="A20" s="495"/>
      <c r="B20" s="495"/>
      <c r="C20" s="495"/>
      <c r="D20" s="495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4" spans="14:16" ht="15">
      <c r="N24" s="116"/>
      <c r="O24" s="116"/>
      <c r="P24" s="116"/>
    </row>
    <row r="25" spans="14:16" ht="15">
      <c r="N25" s="116"/>
      <c r="O25" s="116"/>
      <c r="P25" s="116"/>
    </row>
    <row r="26" spans="14:16" ht="15">
      <c r="N26" s="116"/>
      <c r="O26" s="116"/>
      <c r="P26" s="116"/>
    </row>
    <row r="27" spans="14:16" ht="15">
      <c r="N27" s="116"/>
      <c r="O27" s="116"/>
      <c r="P27" s="116"/>
    </row>
  </sheetData>
  <mergeCells count="3">
    <mergeCell ref="A1:Y1"/>
    <mergeCell ref="A2:Y2"/>
    <mergeCell ref="A20:D20"/>
  </mergeCells>
  <printOptions horizontalCentered="1"/>
  <pageMargins left="0.5" right="0" top="0.5" bottom="0.196850393700787" header="0" footer="0"/>
  <pageSetup horizontalDpi="180" verticalDpi="180" orientation="landscape" r:id="rId1"/>
  <rowBreaks count="1" manualBreakCount="1">
    <brk id="20" max="255" man="1"/>
  </rowBreaks>
  <colBreaks count="1" manualBreakCount="1">
    <brk id="26" max="65535" man="1"/>
  </colBreaks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S18" sqref="S18"/>
    </sheetView>
  </sheetViews>
  <sheetFormatPr defaultColWidth="9.140625" defaultRowHeight="12.75"/>
  <cols>
    <col min="1" max="2" width="9.7109375" style="4" customWidth="1"/>
    <col min="3" max="3" width="1.7109375" style="4" customWidth="1"/>
    <col min="4" max="4" width="9.7109375" style="4" customWidth="1"/>
    <col min="5" max="5" width="1.7109375" style="4" customWidth="1"/>
    <col min="6" max="6" width="9.7109375" style="4" customWidth="1"/>
    <col min="7" max="7" width="1.7109375" style="4" customWidth="1"/>
    <col min="8" max="8" width="9.7109375" style="4" customWidth="1"/>
    <col min="9" max="9" width="1.7109375" style="4" customWidth="1"/>
    <col min="10" max="10" width="9.7109375" style="4" customWidth="1"/>
    <col min="11" max="11" width="1.7109375" style="4" customWidth="1"/>
    <col min="12" max="12" width="9.7109375" style="4" customWidth="1"/>
    <col min="13" max="13" width="1.7109375" style="4" customWidth="1"/>
    <col min="14" max="14" width="11.7109375" style="4" customWidth="1"/>
    <col min="15" max="15" width="1.7109375" style="4" customWidth="1"/>
    <col min="16" max="16" width="12.28125" style="4" customWidth="1"/>
    <col min="17" max="17" width="1.7109375" style="4" customWidth="1"/>
    <col min="18" max="16384" width="9.140625" style="4" customWidth="1"/>
  </cols>
  <sheetData>
    <row r="1" spans="1:22" ht="15">
      <c r="A1" s="298" t="s">
        <v>71</v>
      </c>
      <c r="B1" s="299"/>
      <c r="C1" s="298"/>
      <c r="D1" s="298"/>
      <c r="E1" s="298"/>
      <c r="F1" s="298"/>
      <c r="G1" s="298"/>
      <c r="H1" s="299"/>
      <c r="I1" s="298"/>
      <c r="J1" s="298"/>
      <c r="K1" s="298"/>
      <c r="L1" s="298"/>
      <c r="M1" s="298"/>
      <c r="N1" s="298"/>
      <c r="O1" s="298"/>
      <c r="P1" s="298"/>
      <c r="Q1" s="298"/>
      <c r="R1" s="11" t="s">
        <v>72</v>
      </c>
      <c r="S1" s="2"/>
      <c r="T1" s="2"/>
      <c r="U1" s="2"/>
      <c r="V1" s="2"/>
    </row>
    <row r="2" spans="1:22" ht="15.75">
      <c r="A2" s="300" t="s">
        <v>192</v>
      </c>
      <c r="B2" s="299"/>
      <c r="C2" s="298"/>
      <c r="D2" s="298"/>
      <c r="E2" s="298"/>
      <c r="F2" s="298"/>
      <c r="G2" s="298"/>
      <c r="H2" s="299"/>
      <c r="I2" s="298"/>
      <c r="J2" s="298"/>
      <c r="K2" s="298"/>
      <c r="L2" s="298"/>
      <c r="M2" s="298"/>
      <c r="N2" s="298"/>
      <c r="O2" s="298"/>
      <c r="P2" s="298"/>
      <c r="Q2" s="298"/>
      <c r="R2" s="2"/>
      <c r="S2" s="2"/>
      <c r="T2" s="2"/>
      <c r="U2" s="2"/>
      <c r="V2" s="2"/>
    </row>
    <row r="3" spans="1:22" ht="12.75" customHeight="1">
      <c r="A3" s="298"/>
      <c r="B3" s="299"/>
      <c r="C3" s="298"/>
      <c r="D3" s="298"/>
      <c r="E3" s="298"/>
      <c r="F3" s="298"/>
      <c r="G3" s="298"/>
      <c r="H3" s="299"/>
      <c r="I3" s="298"/>
      <c r="J3" s="298"/>
      <c r="K3" s="298"/>
      <c r="L3" s="298"/>
      <c r="M3" s="298"/>
      <c r="N3" s="301"/>
      <c r="O3" s="298"/>
      <c r="P3" s="298"/>
      <c r="Q3" s="302"/>
      <c r="R3" s="2"/>
      <c r="S3" s="2"/>
      <c r="T3" s="2"/>
      <c r="U3" s="2"/>
      <c r="V3" s="2"/>
    </row>
    <row r="4" spans="1:22" ht="15.75" thickBot="1">
      <c r="A4" s="298"/>
      <c r="B4" s="303"/>
      <c r="C4" s="301"/>
      <c r="D4" s="301"/>
      <c r="E4" s="301"/>
      <c r="F4" s="301"/>
      <c r="G4" s="301"/>
      <c r="H4" s="303"/>
      <c r="I4" s="301"/>
      <c r="J4" s="301"/>
      <c r="K4" s="301"/>
      <c r="L4" s="301"/>
      <c r="M4" s="304"/>
      <c r="N4" s="305"/>
      <c r="O4" s="302"/>
      <c r="P4" s="306" t="s">
        <v>181</v>
      </c>
      <c r="Q4" s="304"/>
      <c r="R4" s="2"/>
      <c r="S4" s="2"/>
      <c r="T4" s="2"/>
      <c r="U4" s="2"/>
      <c r="V4" s="2"/>
    </row>
    <row r="5" spans="1:22" ht="26.25" customHeight="1">
      <c r="A5" s="307"/>
      <c r="B5" s="308" t="s">
        <v>73</v>
      </c>
      <c r="C5" s="309"/>
      <c r="D5" s="309"/>
      <c r="E5" s="309"/>
      <c r="F5" s="309"/>
      <c r="G5" s="310"/>
      <c r="H5" s="308" t="s">
        <v>74</v>
      </c>
      <c r="I5" s="309"/>
      <c r="J5" s="309"/>
      <c r="K5" s="309"/>
      <c r="L5" s="309"/>
      <c r="M5" s="310"/>
      <c r="N5" s="309" t="s">
        <v>75</v>
      </c>
      <c r="O5" s="309"/>
      <c r="P5" s="310"/>
      <c r="Q5" s="311"/>
      <c r="R5" s="2"/>
      <c r="S5" s="2"/>
      <c r="T5" s="2"/>
      <c r="U5" s="2"/>
      <c r="V5" s="2"/>
    </row>
    <row r="6" spans="1:22" ht="15">
      <c r="A6" s="312"/>
      <c r="B6" s="313" t="s">
        <v>76</v>
      </c>
      <c r="C6" s="247"/>
      <c r="D6" s="314" t="s">
        <v>172</v>
      </c>
      <c r="E6" s="247"/>
      <c r="F6" s="315" t="s">
        <v>54</v>
      </c>
      <c r="G6" s="247"/>
      <c r="H6" s="316" t="s">
        <v>76</v>
      </c>
      <c r="I6" s="247"/>
      <c r="J6" s="314" t="s">
        <v>172</v>
      </c>
      <c r="K6" s="247"/>
      <c r="L6" s="315" t="s">
        <v>54</v>
      </c>
      <c r="M6" s="247"/>
      <c r="N6" s="317" t="s">
        <v>7</v>
      </c>
      <c r="O6" s="247"/>
      <c r="P6" s="315" t="s">
        <v>54</v>
      </c>
      <c r="Q6" s="318"/>
      <c r="R6" s="2"/>
      <c r="S6" s="2"/>
      <c r="T6" s="2"/>
      <c r="U6" s="2"/>
      <c r="V6" s="2"/>
    </row>
    <row r="7" spans="1:22" ht="15">
      <c r="A7" s="315" t="s">
        <v>6</v>
      </c>
      <c r="B7" s="319"/>
      <c r="C7" s="247"/>
      <c r="D7" s="314" t="s">
        <v>69</v>
      </c>
      <c r="E7" s="247"/>
      <c r="F7" s="315" t="s">
        <v>58</v>
      </c>
      <c r="G7" s="247"/>
      <c r="H7" s="246"/>
      <c r="I7" s="247"/>
      <c r="J7" s="314" t="s">
        <v>69</v>
      </c>
      <c r="K7" s="247"/>
      <c r="L7" s="315" t="s">
        <v>58</v>
      </c>
      <c r="M7" s="247"/>
      <c r="N7" s="320"/>
      <c r="O7" s="247"/>
      <c r="P7" s="315" t="s">
        <v>58</v>
      </c>
      <c r="Q7" s="251"/>
      <c r="R7" s="2"/>
      <c r="S7" s="2"/>
      <c r="T7" s="2"/>
      <c r="U7" s="2"/>
      <c r="V7" s="2"/>
    </row>
    <row r="8" spans="1:22" ht="15">
      <c r="A8" s="247" t="s">
        <v>49</v>
      </c>
      <c r="B8" s="319"/>
      <c r="C8" s="247"/>
      <c r="D8" s="314" t="s">
        <v>77</v>
      </c>
      <c r="E8" s="247"/>
      <c r="F8" s="315" t="s">
        <v>61</v>
      </c>
      <c r="G8" s="247"/>
      <c r="H8" s="246"/>
      <c r="I8" s="247"/>
      <c r="J8" s="314" t="s">
        <v>77</v>
      </c>
      <c r="K8" s="247"/>
      <c r="L8" s="315" t="s">
        <v>61</v>
      </c>
      <c r="M8" s="247"/>
      <c r="N8" s="320"/>
      <c r="O8" s="247"/>
      <c r="P8" s="315" t="s">
        <v>61</v>
      </c>
      <c r="Q8" s="251"/>
      <c r="R8" s="2"/>
      <c r="S8" s="2"/>
      <c r="T8" s="2"/>
      <c r="U8" s="2"/>
      <c r="V8" s="2"/>
    </row>
    <row r="9" spans="1:22" ht="15">
      <c r="A9" s="247"/>
      <c r="B9" s="319"/>
      <c r="C9" s="247"/>
      <c r="D9" s="314" t="s">
        <v>61</v>
      </c>
      <c r="E9" s="247"/>
      <c r="F9" s="315"/>
      <c r="G9" s="247"/>
      <c r="H9" s="246"/>
      <c r="I9" s="247"/>
      <c r="J9" s="314" t="s">
        <v>61</v>
      </c>
      <c r="K9" s="247"/>
      <c r="L9" s="315"/>
      <c r="M9" s="247"/>
      <c r="N9" s="320"/>
      <c r="O9" s="247"/>
      <c r="P9" s="315"/>
      <c r="Q9" s="251"/>
      <c r="R9" s="2"/>
      <c r="S9" s="2"/>
      <c r="T9" s="2"/>
      <c r="U9" s="2"/>
      <c r="V9" s="2"/>
    </row>
    <row r="10" spans="1:22" ht="15" thickBot="1">
      <c r="A10" s="321" t="s">
        <v>10</v>
      </c>
      <c r="B10" s="322" t="s">
        <v>11</v>
      </c>
      <c r="C10" s="323"/>
      <c r="D10" s="321" t="s">
        <v>12</v>
      </c>
      <c r="E10" s="323"/>
      <c r="F10" s="321" t="s">
        <v>13</v>
      </c>
      <c r="G10" s="323"/>
      <c r="H10" s="322" t="s">
        <v>14</v>
      </c>
      <c r="I10" s="323"/>
      <c r="J10" s="321" t="s">
        <v>15</v>
      </c>
      <c r="K10" s="323"/>
      <c r="L10" s="321" t="s">
        <v>16</v>
      </c>
      <c r="M10" s="323"/>
      <c r="N10" s="324" t="s">
        <v>17</v>
      </c>
      <c r="O10" s="323"/>
      <c r="P10" s="321" t="s">
        <v>40</v>
      </c>
      <c r="Q10" s="325"/>
      <c r="R10" s="2"/>
      <c r="S10" s="2"/>
      <c r="T10" s="2"/>
      <c r="U10" s="2"/>
      <c r="V10" s="2"/>
    </row>
    <row r="11" spans="1:22" ht="18.75" customHeight="1" hidden="1">
      <c r="A11" s="160" t="s">
        <v>24</v>
      </c>
      <c r="B11" s="171">
        <f>+'TABLE-1'!I82</f>
        <v>85060</v>
      </c>
      <c r="C11" s="17"/>
      <c r="D11" s="129">
        <f aca="true" t="shared" si="0" ref="D11:D16">B11/$N11*100</f>
        <v>30.153817793801203</v>
      </c>
      <c r="E11" s="17"/>
      <c r="F11" s="128" t="e">
        <f>(B11/B26-1)*100</f>
        <v>#DIV/0!</v>
      </c>
      <c r="G11" s="17"/>
      <c r="H11" s="171">
        <f>+'TABLE-1'!O82</f>
        <v>197027</v>
      </c>
      <c r="I11" s="17"/>
      <c r="J11" s="129">
        <f aca="true" t="shared" si="1" ref="J11:J16">H11/$N11*100</f>
        <v>69.84618220619879</v>
      </c>
      <c r="K11" s="17"/>
      <c r="L11" s="128" t="e">
        <f>(H11/H26-1)*100</f>
        <v>#DIV/0!</v>
      </c>
      <c r="M11" s="17"/>
      <c r="N11" s="171">
        <f aca="true" t="shared" si="2" ref="N11:N20">B11+H11</f>
        <v>282087</v>
      </c>
      <c r="O11" s="17"/>
      <c r="P11" s="128" t="e">
        <f>(N11/N26-1)*100</f>
        <v>#DIV/0!</v>
      </c>
      <c r="Q11" s="6"/>
      <c r="R11" s="2"/>
      <c r="S11" s="2"/>
      <c r="T11" s="2"/>
      <c r="U11" s="2"/>
      <c r="V11" s="2"/>
    </row>
    <row r="12" spans="1:22" ht="18.75" customHeight="1">
      <c r="A12" s="245" t="s">
        <v>25</v>
      </c>
      <c r="B12" s="430">
        <f>+'TABLE-1'!I83</f>
        <v>103182</v>
      </c>
      <c r="C12" s="314"/>
      <c r="D12" s="431">
        <f t="shared" si="0"/>
        <v>35.14002268152886</v>
      </c>
      <c r="E12" s="314"/>
      <c r="F12" s="432">
        <f>(B12/B11-1)*100</f>
        <v>21.3049612038561</v>
      </c>
      <c r="G12" s="314"/>
      <c r="H12" s="430">
        <f>+'TABLE-1'!O83</f>
        <v>190449</v>
      </c>
      <c r="I12" s="314"/>
      <c r="J12" s="431">
        <f t="shared" si="1"/>
        <v>64.85997731847114</v>
      </c>
      <c r="K12" s="314"/>
      <c r="L12" s="432">
        <f>(H12/H11-1)*100</f>
        <v>-3.3386287158612804</v>
      </c>
      <c r="M12" s="314"/>
      <c r="N12" s="430">
        <f t="shared" si="2"/>
        <v>293631</v>
      </c>
      <c r="O12" s="314"/>
      <c r="P12" s="432">
        <f>(N12/N11-1)*100</f>
        <v>4.092354486381855</v>
      </c>
      <c r="Q12" s="6"/>
      <c r="R12" s="2"/>
      <c r="S12" s="2"/>
      <c r="T12" s="2"/>
      <c r="U12" s="2"/>
      <c r="V12" s="2"/>
    </row>
    <row r="13" spans="1:22" ht="18.75" customHeight="1">
      <c r="A13" s="245" t="s">
        <v>26</v>
      </c>
      <c r="B13" s="430">
        <f>+'TABLE-1'!I84</f>
        <v>110207</v>
      </c>
      <c r="C13" s="314"/>
      <c r="D13" s="431">
        <f t="shared" si="0"/>
        <v>35.72245866409084</v>
      </c>
      <c r="E13" s="314"/>
      <c r="F13" s="432">
        <f>(B13/B12-1)*100</f>
        <v>6.808358046946172</v>
      </c>
      <c r="G13" s="314"/>
      <c r="H13" s="430">
        <f>+'TABLE-1'!O84</f>
        <v>198302</v>
      </c>
      <c r="I13" s="314"/>
      <c r="J13" s="431">
        <f t="shared" si="1"/>
        <v>64.27754133590916</v>
      </c>
      <c r="K13" s="314"/>
      <c r="L13" s="432">
        <f>(H13/H12-1)*100</f>
        <v>4.12341361729387</v>
      </c>
      <c r="M13" s="314"/>
      <c r="N13" s="430">
        <f t="shared" si="2"/>
        <v>308509</v>
      </c>
      <c r="O13" s="314"/>
      <c r="P13" s="432">
        <f>(N13/N12-1)*100</f>
        <v>5.066903698860137</v>
      </c>
      <c r="Q13" s="6"/>
      <c r="R13" s="2"/>
      <c r="S13" s="2"/>
      <c r="T13" s="2"/>
      <c r="U13" s="2"/>
      <c r="V13" s="2"/>
    </row>
    <row r="14" spans="1:22" ht="18.75" customHeight="1">
      <c r="A14" s="245" t="s">
        <v>27</v>
      </c>
      <c r="B14" s="430">
        <f>+'TABLE-1'!I85</f>
        <v>112950</v>
      </c>
      <c r="C14" s="314"/>
      <c r="D14" s="431">
        <f t="shared" si="0"/>
        <v>32.540679450539315</v>
      </c>
      <c r="E14" s="314"/>
      <c r="F14" s="432">
        <f>(B14/B13-1)*100</f>
        <v>2.488952607366146</v>
      </c>
      <c r="G14" s="314"/>
      <c r="H14" s="430">
        <f>+'TABLE-1'!O85</f>
        <v>234154</v>
      </c>
      <c r="I14" s="314"/>
      <c r="J14" s="431">
        <f t="shared" si="1"/>
        <v>67.45932054946067</v>
      </c>
      <c r="K14" s="314"/>
      <c r="L14" s="432">
        <f>(H14/H13-1)*100</f>
        <v>18.079494911801184</v>
      </c>
      <c r="M14" s="314"/>
      <c r="N14" s="430">
        <f t="shared" si="2"/>
        <v>347104</v>
      </c>
      <c r="O14" s="314"/>
      <c r="P14" s="432">
        <f>(N14/N13-1)*100</f>
        <v>12.510169881591793</v>
      </c>
      <c r="Q14" s="6"/>
      <c r="R14" s="2"/>
      <c r="S14" s="2"/>
      <c r="T14" s="2"/>
      <c r="U14" s="2"/>
      <c r="V14" s="2"/>
    </row>
    <row r="15" spans="1:22" ht="18.75" customHeight="1">
      <c r="A15" s="245" t="s">
        <v>28</v>
      </c>
      <c r="B15" s="430">
        <f>+'TABLE-1'!I86</f>
        <v>124585</v>
      </c>
      <c r="C15" s="314"/>
      <c r="D15" s="431">
        <f t="shared" si="0"/>
        <v>31.759445493872953</v>
      </c>
      <c r="E15" s="314"/>
      <c r="F15" s="432">
        <f>(B15/B14-1)*100</f>
        <v>10.301018149623719</v>
      </c>
      <c r="G15" s="314"/>
      <c r="H15" s="430">
        <f>+'TABLE-1'!O86</f>
        <v>267692</v>
      </c>
      <c r="I15" s="314"/>
      <c r="J15" s="431">
        <f t="shared" si="1"/>
        <v>68.24055450612705</v>
      </c>
      <c r="K15" s="314"/>
      <c r="L15" s="432">
        <f>(H15/H14-1)*100</f>
        <v>14.323052350162712</v>
      </c>
      <c r="M15" s="314"/>
      <c r="N15" s="430">
        <f t="shared" si="2"/>
        <v>392277</v>
      </c>
      <c r="O15" s="314"/>
      <c r="P15" s="432">
        <f>(N15/N14-1)*100</f>
        <v>13.014255093574256</v>
      </c>
      <c r="Q15" s="6"/>
      <c r="R15" s="2"/>
      <c r="S15" s="2"/>
      <c r="T15" s="2"/>
      <c r="U15" s="2"/>
      <c r="V15" s="2"/>
    </row>
    <row r="16" spans="1:22" ht="18.75" customHeight="1">
      <c r="A16" s="245" t="s">
        <v>29</v>
      </c>
      <c r="B16" s="430">
        <f>+'TABLE-1'!I88</f>
        <v>142505</v>
      </c>
      <c r="C16" s="314"/>
      <c r="D16" s="431">
        <f t="shared" si="0"/>
        <v>35.267404162645086</v>
      </c>
      <c r="E16" s="314"/>
      <c r="F16" s="432">
        <f>(B16/B15-1)*100</f>
        <v>14.383754063490795</v>
      </c>
      <c r="G16" s="314"/>
      <c r="H16" s="430">
        <f>+'TABLE-1'!O88</f>
        <v>261565</v>
      </c>
      <c r="I16" s="314"/>
      <c r="J16" s="431">
        <f t="shared" si="1"/>
        <v>64.7325958373549</v>
      </c>
      <c r="K16" s="314"/>
      <c r="L16" s="432">
        <f>(H16/H15-1)*100</f>
        <v>-2.2888244699131866</v>
      </c>
      <c r="M16" s="314"/>
      <c r="N16" s="430">
        <f t="shared" si="2"/>
        <v>404070</v>
      </c>
      <c r="O16" s="314"/>
      <c r="P16" s="432">
        <f>(N16/N15-1)*100</f>
        <v>3.0062940218264167</v>
      </c>
      <c r="Q16" s="6"/>
      <c r="R16" s="2"/>
      <c r="S16" s="2"/>
      <c r="T16" s="2"/>
      <c r="U16" s="2"/>
      <c r="V16" s="2"/>
    </row>
    <row r="17" spans="1:22" ht="9" customHeight="1">
      <c r="A17" s="245"/>
      <c r="B17" s="430"/>
      <c r="C17" s="314"/>
      <c r="D17" s="431"/>
      <c r="E17" s="314"/>
      <c r="F17" s="432"/>
      <c r="G17" s="314"/>
      <c r="H17" s="430"/>
      <c r="I17" s="314"/>
      <c r="J17" s="431"/>
      <c r="K17" s="314"/>
      <c r="L17" s="432"/>
      <c r="M17" s="314"/>
      <c r="N17" s="430"/>
      <c r="O17" s="314"/>
      <c r="P17" s="432"/>
      <c r="Q17" s="6"/>
      <c r="R17" s="2"/>
      <c r="S17" s="2"/>
      <c r="T17" s="2"/>
      <c r="U17" s="2"/>
      <c r="V17" s="2"/>
    </row>
    <row r="18" spans="1:22" ht="18.75" customHeight="1">
      <c r="A18" s="245" t="s">
        <v>83</v>
      </c>
      <c r="B18" s="430">
        <f>+'TABLE-1'!I89</f>
        <v>151898</v>
      </c>
      <c r="C18" s="314"/>
      <c r="D18" s="431">
        <f aca="true" t="shared" si="3" ref="D18:D24">B18/$N18*100</f>
        <v>32.97635614065177</v>
      </c>
      <c r="E18" s="314"/>
      <c r="F18" s="432">
        <f>(B18/B16-1)*100</f>
        <v>6.591347672011505</v>
      </c>
      <c r="G18" s="314"/>
      <c r="H18" s="430">
        <f>+'TABLE-1'!O89</f>
        <v>308729</v>
      </c>
      <c r="I18" s="314"/>
      <c r="J18" s="431">
        <f aca="true" t="shared" si="4" ref="J18:J24">H18/$N18*100</f>
        <v>67.02364385934824</v>
      </c>
      <c r="K18" s="314"/>
      <c r="L18" s="432">
        <f>(H18/H16-1)*100</f>
        <v>18.03146445434214</v>
      </c>
      <c r="M18" s="314"/>
      <c r="N18" s="430">
        <f>B18+H18</f>
        <v>460627</v>
      </c>
      <c r="O18" s="314"/>
      <c r="P18" s="432">
        <f>(N18/N16-1)*100</f>
        <v>13.996832232039003</v>
      </c>
      <c r="Q18" s="6"/>
      <c r="R18" s="45"/>
      <c r="S18" s="2"/>
      <c r="T18" s="2"/>
      <c r="U18" s="2"/>
      <c r="V18" s="2"/>
    </row>
    <row r="19" spans="1:22" ht="18.75" customHeight="1">
      <c r="A19" s="245" t="s">
        <v>106</v>
      </c>
      <c r="B19" s="430">
        <f>+'TABLE-1'!I90</f>
        <v>165079</v>
      </c>
      <c r="C19" s="314"/>
      <c r="D19" s="431">
        <f t="shared" si="3"/>
        <v>31.694579748599867</v>
      </c>
      <c r="E19" s="314"/>
      <c r="F19" s="432">
        <f aca="true" t="shared" si="5" ref="F19:F25">(B19/B18-1)*100</f>
        <v>8.677533608079102</v>
      </c>
      <c r="G19" s="314"/>
      <c r="H19" s="430">
        <f>+'TABLE-1'!O90</f>
        <v>355764</v>
      </c>
      <c r="I19" s="314"/>
      <c r="J19" s="431">
        <f t="shared" si="4"/>
        <v>68.30542025140012</v>
      </c>
      <c r="K19" s="314"/>
      <c r="L19" s="432">
        <f aca="true" t="shared" si="6" ref="L19:L25">(H19/H18-1)*100</f>
        <v>15.235044326901592</v>
      </c>
      <c r="M19" s="314"/>
      <c r="N19" s="430">
        <f>B19+H19</f>
        <v>520843</v>
      </c>
      <c r="O19" s="314"/>
      <c r="P19" s="432">
        <f aca="true" t="shared" si="7" ref="P19:P25">(N19/N18-1)*100</f>
        <v>13.072616238301272</v>
      </c>
      <c r="Q19" s="6"/>
      <c r="R19" s="45"/>
      <c r="S19" s="2"/>
      <c r="T19" s="2"/>
      <c r="U19" s="2"/>
      <c r="V19" s="2"/>
    </row>
    <row r="20" spans="1:22" ht="18.75" customHeight="1">
      <c r="A20" s="245" t="s">
        <v>110</v>
      </c>
      <c r="B20" s="430">
        <f>+'TABLE-1'!I91</f>
        <v>183372</v>
      </c>
      <c r="C20" s="314"/>
      <c r="D20" s="431">
        <f t="shared" si="3"/>
        <v>31.0596269904317</v>
      </c>
      <c r="E20" s="314"/>
      <c r="F20" s="432">
        <f t="shared" si="5"/>
        <v>11.081361045317696</v>
      </c>
      <c r="G20" s="314"/>
      <c r="H20" s="430">
        <f>+'TABLE-1'!O91</f>
        <v>407015</v>
      </c>
      <c r="I20" s="314"/>
      <c r="J20" s="431">
        <f t="shared" si="4"/>
        <v>68.9403730095683</v>
      </c>
      <c r="K20" s="314"/>
      <c r="L20" s="432">
        <f t="shared" si="6"/>
        <v>14.40589829212624</v>
      </c>
      <c r="M20" s="314"/>
      <c r="N20" s="430">
        <f t="shared" si="2"/>
        <v>590387</v>
      </c>
      <c r="O20" s="314"/>
      <c r="P20" s="432">
        <f t="shared" si="7"/>
        <v>13.352200183164609</v>
      </c>
      <c r="Q20" s="6"/>
      <c r="R20" s="45"/>
      <c r="S20" s="2"/>
      <c r="T20" s="2"/>
      <c r="U20" s="2"/>
      <c r="V20" s="2"/>
    </row>
    <row r="21" spans="1:22" ht="18.75" customHeight="1">
      <c r="A21" s="248" t="s">
        <v>179</v>
      </c>
      <c r="B21" s="430">
        <f>+'TABLE-1'!I92</f>
        <v>224988</v>
      </c>
      <c r="C21" s="314"/>
      <c r="D21" s="431">
        <f t="shared" si="3"/>
        <v>31.535569815065557</v>
      </c>
      <c r="E21" s="314"/>
      <c r="F21" s="432">
        <f t="shared" si="5"/>
        <v>22.694849813493878</v>
      </c>
      <c r="G21" s="314"/>
      <c r="H21" s="430">
        <f>'TABLE-1'!O92</f>
        <v>488454</v>
      </c>
      <c r="I21" s="314"/>
      <c r="J21" s="431">
        <f t="shared" si="4"/>
        <v>68.46443018493444</v>
      </c>
      <c r="K21" s="314"/>
      <c r="L21" s="432">
        <f t="shared" si="6"/>
        <v>20.00884488286672</v>
      </c>
      <c r="M21" s="314"/>
      <c r="N21" s="430">
        <f>B21+H21</f>
        <v>713442</v>
      </c>
      <c r="O21" s="314"/>
      <c r="P21" s="432">
        <f t="shared" si="7"/>
        <v>20.84310799526412</v>
      </c>
      <c r="Q21" s="6"/>
      <c r="R21" s="2"/>
      <c r="S21" s="2"/>
      <c r="T21" s="2"/>
      <c r="U21" s="2"/>
      <c r="V21" s="2"/>
    </row>
    <row r="22" spans="1:22" ht="18.75" customHeight="1">
      <c r="A22" s="248" t="s">
        <v>180</v>
      </c>
      <c r="B22" s="430">
        <f>+'TABLE-1'!I94</f>
        <v>333737</v>
      </c>
      <c r="C22" s="314"/>
      <c r="D22" s="431">
        <f t="shared" si="3"/>
        <v>39.39126760430388</v>
      </c>
      <c r="E22" s="314"/>
      <c r="F22" s="432">
        <f t="shared" si="5"/>
        <v>48.33546678045051</v>
      </c>
      <c r="G22" s="314"/>
      <c r="H22" s="430">
        <f>'TABLE-1'!O94</f>
        <v>513499</v>
      </c>
      <c r="I22" s="314"/>
      <c r="J22" s="431">
        <f t="shared" si="4"/>
        <v>60.608732395696116</v>
      </c>
      <c r="K22" s="314"/>
      <c r="L22" s="432">
        <f t="shared" si="6"/>
        <v>5.127401966203582</v>
      </c>
      <c r="M22" s="314"/>
      <c r="N22" s="430">
        <f>B22+H22</f>
        <v>847236</v>
      </c>
      <c r="O22" s="314"/>
      <c r="P22" s="432">
        <f t="shared" si="7"/>
        <v>18.75331141143919</v>
      </c>
      <c r="Q22" s="6"/>
      <c r="R22" s="2"/>
      <c r="S22" s="2"/>
      <c r="T22" s="2"/>
      <c r="U22" s="2"/>
      <c r="V22" s="2"/>
    </row>
    <row r="23" spans="1:22" ht="9" customHeight="1">
      <c r="A23" s="248"/>
      <c r="B23" s="430"/>
      <c r="C23" s="314"/>
      <c r="D23" s="431"/>
      <c r="E23" s="314"/>
      <c r="F23" s="432"/>
      <c r="G23" s="314"/>
      <c r="H23" s="430"/>
      <c r="I23" s="314"/>
      <c r="J23" s="431"/>
      <c r="K23" s="314"/>
      <c r="L23" s="432"/>
      <c r="M23" s="314"/>
      <c r="N23" s="430"/>
      <c r="O23" s="314"/>
      <c r="P23" s="432"/>
      <c r="Q23" s="17"/>
      <c r="R23" s="2"/>
      <c r="S23" s="2"/>
      <c r="T23" s="2"/>
      <c r="U23" s="2"/>
      <c r="V23" s="2"/>
    </row>
    <row r="24" spans="1:22" ht="18.75" customHeight="1">
      <c r="A24" s="248" t="s">
        <v>186</v>
      </c>
      <c r="B24" s="430">
        <f>+'TABLE-1'!I95</f>
        <v>387861</v>
      </c>
      <c r="C24" s="314"/>
      <c r="D24" s="431">
        <f t="shared" si="3"/>
        <v>38.47480039004415</v>
      </c>
      <c r="E24" s="314"/>
      <c r="F24" s="432">
        <f>(B24/B22-1)*100</f>
        <v>16.217560534193098</v>
      </c>
      <c r="G24" s="314"/>
      <c r="H24" s="430">
        <f>'TABLE-1'!O95</f>
        <v>620230</v>
      </c>
      <c r="I24" s="314"/>
      <c r="J24" s="431">
        <f t="shared" si="4"/>
        <v>61.52519960995585</v>
      </c>
      <c r="K24" s="314"/>
      <c r="L24" s="432">
        <f>(H24/H22-1)*100</f>
        <v>20.785045345755293</v>
      </c>
      <c r="M24" s="314"/>
      <c r="N24" s="430">
        <f>B24+H24</f>
        <v>1008091</v>
      </c>
      <c r="O24" s="314"/>
      <c r="P24" s="432">
        <f>(N24/N22-1)*100</f>
        <v>18.9858551808469</v>
      </c>
      <c r="Q24" s="17"/>
      <c r="R24" s="2"/>
      <c r="S24" s="2"/>
      <c r="T24" s="2"/>
      <c r="U24" s="2"/>
      <c r="V24" s="2"/>
    </row>
    <row r="25" spans="1:22" ht="15.75" thickBot="1">
      <c r="A25" s="249" t="s">
        <v>188</v>
      </c>
      <c r="B25" s="433">
        <f>+'TABLE-1'!I96</f>
        <v>443548.3</v>
      </c>
      <c r="C25" s="434"/>
      <c r="D25" s="435">
        <f>B25/$N25*100</f>
        <v>38.19904279402933</v>
      </c>
      <c r="E25" s="434"/>
      <c r="F25" s="436">
        <f t="shared" si="5"/>
        <v>14.357540459081996</v>
      </c>
      <c r="G25" s="434"/>
      <c r="H25" s="433">
        <f>'TABLE-1'!O96</f>
        <v>717602</v>
      </c>
      <c r="I25" s="434"/>
      <c r="J25" s="435">
        <f>H25/$N25*100</f>
        <v>61.80095720597066</v>
      </c>
      <c r="K25" s="434"/>
      <c r="L25" s="436">
        <f t="shared" si="6"/>
        <v>15.699337342598717</v>
      </c>
      <c r="M25" s="434"/>
      <c r="N25" s="433">
        <f>B25+H25</f>
        <v>1161150.3</v>
      </c>
      <c r="O25" s="434"/>
      <c r="P25" s="436">
        <f t="shared" si="7"/>
        <v>15.183083670025832</v>
      </c>
      <c r="Q25" s="2"/>
      <c r="R25" s="2"/>
      <c r="S25" s="2"/>
      <c r="T25" s="2"/>
      <c r="U25" s="2"/>
      <c r="V25" s="2"/>
    </row>
    <row r="26" spans="1:22" ht="15.75">
      <c r="A26" s="160"/>
      <c r="B26" s="16"/>
      <c r="C26" s="17"/>
      <c r="D26" s="129"/>
      <c r="E26" s="17"/>
      <c r="F26" s="128"/>
      <c r="G26" s="17"/>
      <c r="H26" s="16"/>
      <c r="I26" s="17"/>
      <c r="J26" s="129"/>
      <c r="K26" s="17"/>
      <c r="L26" s="128"/>
      <c r="M26" s="17"/>
      <c r="N26" s="16"/>
      <c r="O26" s="17"/>
      <c r="P26" s="128"/>
      <c r="Q26" s="6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printOptions horizontalCentered="1"/>
  <pageMargins left="1.63" right="1.63" top="1.1" bottom="1.09" header="0.5" footer="1.84"/>
  <pageSetup firstPageNumber="2" useFirstPageNumber="1" horizontalDpi="600" verticalDpi="600" orientation="landscape" paperSize="9" scale="90" r:id="rId1"/>
  <headerFooter alignWithMargins="0">
    <oddFooter>&amp;C&amp;P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B13" sqref="B13:Q26"/>
    </sheetView>
  </sheetViews>
  <sheetFormatPr defaultColWidth="9.140625" defaultRowHeight="12.75"/>
  <cols>
    <col min="1" max="1" width="9.7109375" style="4" customWidth="1"/>
    <col min="2" max="2" width="10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0.7109375" style="4" customWidth="1"/>
    <col min="9" max="9" width="1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3" width="1.7109375" style="4" customWidth="1"/>
    <col min="14" max="14" width="10.7109375" style="4" customWidth="1"/>
    <col min="15" max="15" width="1.7109375" style="4" customWidth="1"/>
    <col min="16" max="16" width="10.7109375" style="4" customWidth="1"/>
    <col min="17" max="17" width="1.7109375" style="4" customWidth="1"/>
    <col min="18" max="16384" width="9.140625" style="4" customWidth="1"/>
  </cols>
  <sheetData>
    <row r="1" spans="1:20" ht="19.5" customHeight="1">
      <c r="A1" s="298" t="s">
        <v>62</v>
      </c>
      <c r="B1" s="326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 t="s">
        <v>63</v>
      </c>
      <c r="R1" s="2"/>
      <c r="S1" s="2"/>
      <c r="T1" s="2"/>
    </row>
    <row r="2" spans="1:20" ht="19.5" customHeight="1">
      <c r="A2" s="327" t="s">
        <v>193</v>
      </c>
      <c r="B2" s="326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 t="s">
        <v>63</v>
      </c>
      <c r="R2" s="2"/>
      <c r="S2" s="2"/>
      <c r="T2" s="2"/>
    </row>
    <row r="3" spans="1:20" ht="15">
      <c r="A3" s="327"/>
      <c r="B3" s="326"/>
      <c r="C3" s="302"/>
      <c r="D3" s="302"/>
      <c r="E3" s="302"/>
      <c r="F3" s="302"/>
      <c r="G3" s="302"/>
      <c r="H3" s="298"/>
      <c r="I3" s="302"/>
      <c r="J3" s="302"/>
      <c r="K3" s="302"/>
      <c r="L3" s="302"/>
      <c r="M3" s="302"/>
      <c r="N3" s="302"/>
      <c r="O3" s="302"/>
      <c r="P3" s="302"/>
      <c r="Q3" s="302"/>
      <c r="R3" s="2"/>
      <c r="S3" s="2"/>
      <c r="T3" s="2"/>
    </row>
    <row r="4" spans="1:20" ht="15" thickBot="1">
      <c r="A4" s="302"/>
      <c r="B4" s="326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5"/>
      <c r="O4" s="304"/>
      <c r="P4" s="328" t="s">
        <v>182</v>
      </c>
      <c r="Q4" s="304"/>
      <c r="R4" s="2"/>
      <c r="S4" s="2"/>
      <c r="T4" s="2"/>
    </row>
    <row r="5" spans="1:20" ht="24.75" customHeight="1">
      <c r="A5" s="329"/>
      <c r="B5" s="330" t="s">
        <v>65</v>
      </c>
      <c r="C5" s="331"/>
      <c r="D5" s="331"/>
      <c r="E5" s="332"/>
      <c r="F5" s="331"/>
      <c r="G5" s="331"/>
      <c r="H5" s="331"/>
      <c r="I5" s="331"/>
      <c r="J5" s="330" t="s">
        <v>66</v>
      </c>
      <c r="K5" s="332"/>
      <c r="L5" s="332"/>
      <c r="M5" s="331"/>
      <c r="N5" s="331"/>
      <c r="O5" s="331"/>
      <c r="P5" s="331"/>
      <c r="Q5" s="333"/>
      <c r="R5" s="2"/>
      <c r="S5" s="2"/>
      <c r="T5" s="2"/>
    </row>
    <row r="6" spans="1:20" ht="15">
      <c r="A6" s="247"/>
      <c r="B6" s="334" t="s">
        <v>67</v>
      </c>
      <c r="C6" s="247"/>
      <c r="D6" s="335" t="s">
        <v>171</v>
      </c>
      <c r="E6" s="259"/>
      <c r="F6" s="335" t="s">
        <v>170</v>
      </c>
      <c r="G6" s="247"/>
      <c r="H6" s="336" t="s">
        <v>54</v>
      </c>
      <c r="I6" s="247"/>
      <c r="J6" s="337" t="s">
        <v>67</v>
      </c>
      <c r="K6" s="247"/>
      <c r="L6" s="335" t="s">
        <v>171</v>
      </c>
      <c r="M6" s="259"/>
      <c r="N6" s="335" t="s">
        <v>170</v>
      </c>
      <c r="O6" s="247"/>
      <c r="P6" s="336" t="s">
        <v>54</v>
      </c>
      <c r="Q6" s="318"/>
      <c r="R6" s="2"/>
      <c r="S6" s="2"/>
      <c r="T6" s="2"/>
    </row>
    <row r="7" spans="1:20" ht="15">
      <c r="A7" s="315" t="s">
        <v>6</v>
      </c>
      <c r="B7" s="334" t="s">
        <v>68</v>
      </c>
      <c r="C7" s="247"/>
      <c r="D7" s="335" t="s">
        <v>69</v>
      </c>
      <c r="E7" s="247"/>
      <c r="F7" s="335" t="s">
        <v>47</v>
      </c>
      <c r="G7" s="247"/>
      <c r="H7" s="336" t="s">
        <v>58</v>
      </c>
      <c r="I7" s="247"/>
      <c r="J7" s="337" t="s">
        <v>68</v>
      </c>
      <c r="K7" s="247"/>
      <c r="L7" s="335" t="s">
        <v>69</v>
      </c>
      <c r="M7" s="247"/>
      <c r="N7" s="335" t="s">
        <v>47</v>
      </c>
      <c r="O7" s="247"/>
      <c r="P7" s="336" t="s">
        <v>58</v>
      </c>
      <c r="Q7" s="251"/>
      <c r="R7" s="2"/>
      <c r="S7" s="2"/>
      <c r="T7" s="2"/>
    </row>
    <row r="8" spans="1:20" ht="15">
      <c r="A8" s="247"/>
      <c r="B8" s="250"/>
      <c r="C8" s="247"/>
      <c r="D8" s="335" t="s">
        <v>70</v>
      </c>
      <c r="E8" s="247"/>
      <c r="F8" s="335" t="s">
        <v>51</v>
      </c>
      <c r="G8" s="247"/>
      <c r="H8" s="336" t="s">
        <v>61</v>
      </c>
      <c r="I8" s="247"/>
      <c r="J8" s="338"/>
      <c r="K8" s="247"/>
      <c r="L8" s="335" t="s">
        <v>70</v>
      </c>
      <c r="M8" s="247"/>
      <c r="N8" s="335" t="s">
        <v>51</v>
      </c>
      <c r="O8" s="247"/>
      <c r="P8" s="336" t="s">
        <v>61</v>
      </c>
      <c r="Q8" s="251"/>
      <c r="R8" s="2"/>
      <c r="S8" s="2"/>
      <c r="T8" s="2"/>
    </row>
    <row r="9" spans="1:20" ht="15">
      <c r="A9" s="247"/>
      <c r="B9" s="339"/>
      <c r="C9" s="247"/>
      <c r="D9" s="335" t="s">
        <v>50</v>
      </c>
      <c r="E9" s="247"/>
      <c r="F9" s="335" t="s">
        <v>52</v>
      </c>
      <c r="G9" s="247"/>
      <c r="H9" s="312"/>
      <c r="I9" s="247"/>
      <c r="J9" s="338"/>
      <c r="K9" s="247"/>
      <c r="L9" s="335" t="s">
        <v>50</v>
      </c>
      <c r="M9" s="247"/>
      <c r="N9" s="335" t="s">
        <v>52</v>
      </c>
      <c r="O9" s="247"/>
      <c r="P9" s="312"/>
      <c r="Q9" s="251"/>
      <c r="R9" s="2"/>
      <c r="S9" s="2"/>
      <c r="T9" s="2"/>
    </row>
    <row r="10" spans="1:20" ht="15">
      <c r="A10" s="247"/>
      <c r="B10" s="339"/>
      <c r="C10" s="247"/>
      <c r="D10" s="335" t="s">
        <v>61</v>
      </c>
      <c r="E10" s="247"/>
      <c r="F10" s="335" t="s">
        <v>61</v>
      </c>
      <c r="G10" s="247"/>
      <c r="H10" s="312"/>
      <c r="I10" s="247"/>
      <c r="J10" s="338"/>
      <c r="K10" s="247"/>
      <c r="L10" s="335" t="s">
        <v>61</v>
      </c>
      <c r="M10" s="247"/>
      <c r="N10" s="335" t="s">
        <v>61</v>
      </c>
      <c r="O10" s="247"/>
      <c r="P10" s="312"/>
      <c r="Q10" s="251"/>
      <c r="R10" s="2"/>
      <c r="S10" s="2"/>
      <c r="T10" s="2"/>
    </row>
    <row r="11" spans="1:20" ht="15" thickBot="1">
      <c r="A11" s="340" t="s">
        <v>10</v>
      </c>
      <c r="B11" s="341" t="s">
        <v>11</v>
      </c>
      <c r="C11" s="342"/>
      <c r="D11" s="340" t="s">
        <v>12</v>
      </c>
      <c r="E11" s="342"/>
      <c r="F11" s="340" t="s">
        <v>13</v>
      </c>
      <c r="G11" s="342"/>
      <c r="H11" s="340" t="s">
        <v>14</v>
      </c>
      <c r="I11" s="342"/>
      <c r="J11" s="343" t="s">
        <v>15</v>
      </c>
      <c r="K11" s="342"/>
      <c r="L11" s="340" t="s">
        <v>16</v>
      </c>
      <c r="M11" s="342"/>
      <c r="N11" s="340" t="s">
        <v>17</v>
      </c>
      <c r="O11" s="342"/>
      <c r="P11" s="340" t="s">
        <v>40</v>
      </c>
      <c r="Q11" s="342"/>
      <c r="R11" s="2"/>
      <c r="S11" s="2"/>
      <c r="T11" s="2"/>
    </row>
    <row r="12" spans="1:20" ht="18.75" customHeight="1" hidden="1">
      <c r="A12" s="160" t="s">
        <v>24</v>
      </c>
      <c r="B12" s="172">
        <f>+'TABLE-1'!B82</f>
        <v>80400</v>
      </c>
      <c r="C12" s="17"/>
      <c r="D12" s="129">
        <v>94.52151422525277</v>
      </c>
      <c r="E12" s="17"/>
      <c r="F12" s="129">
        <v>28.5018451754246</v>
      </c>
      <c r="G12" s="17"/>
      <c r="H12" s="128">
        <v>7.148568687030221</v>
      </c>
      <c r="I12" s="17"/>
      <c r="J12" s="172">
        <f>+'TABLE-1'!I82-'TABLE-1'!B82</f>
        <v>4660</v>
      </c>
      <c r="K12" s="17"/>
      <c r="L12" s="129">
        <v>5.478485774747237</v>
      </c>
      <c r="M12" s="17"/>
      <c r="N12" s="129">
        <v>1.6519726183766001</v>
      </c>
      <c r="O12" s="17"/>
      <c r="P12" s="128">
        <v>48.929370405880476</v>
      </c>
      <c r="Q12" s="6"/>
      <c r="R12" s="2"/>
      <c r="S12" s="2"/>
      <c r="T12" s="2"/>
    </row>
    <row r="13" spans="1:20" ht="18.75" customHeight="1">
      <c r="A13" s="245" t="s">
        <v>25</v>
      </c>
      <c r="B13" s="334">
        <f>+'TABLE-1'!B83</f>
        <v>97135</v>
      </c>
      <c r="C13" s="314"/>
      <c r="D13" s="437">
        <f>B13/'TABLE-1'!I83*100</f>
        <v>94.13948169254327</v>
      </c>
      <c r="E13" s="314"/>
      <c r="F13" s="437">
        <f>B13/'TABLE-1'!P83*100</f>
        <v>33.08063521903341</v>
      </c>
      <c r="G13" s="314"/>
      <c r="H13" s="432">
        <f>(B13/B12-1)*100</f>
        <v>20.814676616915428</v>
      </c>
      <c r="I13" s="314"/>
      <c r="J13" s="334">
        <f>+'TABLE-1'!I83-'TABLE-1'!B83</f>
        <v>6047</v>
      </c>
      <c r="K13" s="314"/>
      <c r="L13" s="437">
        <f>J13/'TABLE-1'!I83*100</f>
        <v>5.860518307456727</v>
      </c>
      <c r="M13" s="314"/>
      <c r="N13" s="437">
        <f>J13/'TABLE-1'!P83*100</f>
        <v>2.059387462495445</v>
      </c>
      <c r="O13" s="314"/>
      <c r="P13" s="432">
        <f>(J13/J12-1)*100</f>
        <v>29.763948497854088</v>
      </c>
      <c r="Q13" s="362"/>
      <c r="R13" s="2"/>
      <c r="S13" s="2"/>
      <c r="T13" s="2"/>
    </row>
    <row r="14" spans="1:20" ht="18.75" customHeight="1">
      <c r="A14" s="245" t="s">
        <v>26</v>
      </c>
      <c r="B14" s="334">
        <f>+'TABLE-1'!B84</f>
        <v>103189</v>
      </c>
      <c r="C14" s="314"/>
      <c r="D14" s="431">
        <f>B14/'TABLE-1'!I84*100</f>
        <v>93.63198344932717</v>
      </c>
      <c r="E14" s="314"/>
      <c r="F14" s="431">
        <f>B14/'TABLE-1'!P84*100</f>
        <v>33.447646584054276</v>
      </c>
      <c r="G14" s="314"/>
      <c r="H14" s="432">
        <f>(B14/B13-1)*100</f>
        <v>6.232562927883878</v>
      </c>
      <c r="I14" s="314"/>
      <c r="J14" s="334">
        <f>+'TABLE-1'!I84-'TABLE-1'!B84</f>
        <v>7018</v>
      </c>
      <c r="K14" s="314"/>
      <c r="L14" s="437">
        <f>J14/'TABLE-1'!I84*100</f>
        <v>6.3680165506728255</v>
      </c>
      <c r="M14" s="314"/>
      <c r="N14" s="431">
        <f>J14/'TABLE-1'!P84*100</f>
        <v>2.274812080036563</v>
      </c>
      <c r="O14" s="314"/>
      <c r="P14" s="432">
        <f>(J14/J13-1)*100</f>
        <v>16.057549197949395</v>
      </c>
      <c r="Q14" s="362"/>
      <c r="R14" s="2"/>
      <c r="S14" s="2"/>
      <c r="T14" s="2"/>
    </row>
    <row r="15" spans="1:20" ht="18.75" customHeight="1">
      <c r="A15" s="245" t="s">
        <v>27</v>
      </c>
      <c r="B15" s="334">
        <f>+'TABLE-1'!B85</f>
        <v>105337</v>
      </c>
      <c r="C15" s="314"/>
      <c r="D15" s="431">
        <f>B15/'TABLE-1'!I85*100</f>
        <v>93.25984949092518</v>
      </c>
      <c r="E15" s="314"/>
      <c r="F15" s="431">
        <f>B15/'TABLE-1'!P85*100</f>
        <v>30.347388678897392</v>
      </c>
      <c r="G15" s="314"/>
      <c r="H15" s="432">
        <f>(B15/B14-1)*100</f>
        <v>2.081617226642374</v>
      </c>
      <c r="I15" s="314"/>
      <c r="J15" s="334">
        <f>+'TABLE-1'!I85-'TABLE-1'!B85</f>
        <v>7613</v>
      </c>
      <c r="K15" s="314"/>
      <c r="L15" s="437">
        <f>J15/'TABLE-1'!I85*100</f>
        <v>6.7401505090748115</v>
      </c>
      <c r="M15" s="314"/>
      <c r="N15" s="431">
        <f>J15/'TABLE-1'!P85*100</f>
        <v>2.1932907716419288</v>
      </c>
      <c r="O15" s="314"/>
      <c r="P15" s="432">
        <f>(J15/J14-1)*100</f>
        <v>8.4781989170704</v>
      </c>
      <c r="Q15" s="362"/>
      <c r="R15" s="2"/>
      <c r="S15" s="2"/>
      <c r="T15" s="2"/>
    </row>
    <row r="16" spans="1:20" ht="18.75" customHeight="1">
      <c r="A16" s="245" t="s">
        <v>28</v>
      </c>
      <c r="B16" s="334">
        <f>+'TABLE-1'!B86</f>
        <v>117462</v>
      </c>
      <c r="C16" s="314"/>
      <c r="D16" s="431">
        <f>B16/'TABLE-1'!I86*100</f>
        <v>94.28261829273187</v>
      </c>
      <c r="E16" s="314"/>
      <c r="F16" s="431">
        <f>B16/'TABLE-1'!P86*100</f>
        <v>29.94363676687647</v>
      </c>
      <c r="G16" s="314"/>
      <c r="H16" s="432">
        <f>(B16/B15-1)*100</f>
        <v>11.510675261304204</v>
      </c>
      <c r="I16" s="314"/>
      <c r="J16" s="334">
        <f>+'TABLE-1'!I86-'TABLE-1'!B86</f>
        <v>7123</v>
      </c>
      <c r="K16" s="314"/>
      <c r="L16" s="437">
        <f>J16/'TABLE-1'!I86*100</f>
        <v>5.71738170726813</v>
      </c>
      <c r="M16" s="314"/>
      <c r="N16" s="431">
        <f>J16/'TABLE-1'!P86*100</f>
        <v>1.8158087269964844</v>
      </c>
      <c r="O16" s="314"/>
      <c r="P16" s="432">
        <f>(J16/J15-1)*100</f>
        <v>-6.436358859845004</v>
      </c>
      <c r="Q16" s="362"/>
      <c r="R16" s="2"/>
      <c r="S16" s="2"/>
      <c r="T16" s="2"/>
    </row>
    <row r="17" spans="1:20" ht="18.75" customHeight="1">
      <c r="A17" s="245" t="s">
        <v>29</v>
      </c>
      <c r="B17" s="334">
        <f>+'TABLE-1'!B88</f>
        <v>136542</v>
      </c>
      <c r="C17" s="314"/>
      <c r="D17" s="431">
        <f>B17/'TABLE-1'!I88*100</f>
        <v>95.8155854180555</v>
      </c>
      <c r="E17" s="314"/>
      <c r="F17" s="431">
        <f>B17/'TABLE-1'!P88*100</f>
        <v>33.79166976019007</v>
      </c>
      <c r="G17" s="314"/>
      <c r="H17" s="432">
        <f>(B17/B16-1)*100</f>
        <v>16.24355110588955</v>
      </c>
      <c r="I17" s="314"/>
      <c r="J17" s="334">
        <f>+'TABLE-1'!I88-'TABLE-1'!B88</f>
        <v>5963</v>
      </c>
      <c r="K17" s="314"/>
      <c r="L17" s="437">
        <f>J17/'TABLE-1'!I88*100</f>
        <v>4.184414581944494</v>
      </c>
      <c r="M17" s="314"/>
      <c r="N17" s="431">
        <f>J17/'TABLE-1'!P88*100</f>
        <v>1.4757344024550203</v>
      </c>
      <c r="O17" s="314"/>
      <c r="P17" s="432">
        <f>(J17/J16-1)*100</f>
        <v>-16.28527305910431</v>
      </c>
      <c r="Q17" s="362"/>
      <c r="R17" s="2"/>
      <c r="S17" s="2"/>
      <c r="T17" s="2"/>
    </row>
    <row r="18" spans="1:20" ht="9" customHeight="1">
      <c r="A18" s="245"/>
      <c r="B18" s="334"/>
      <c r="C18" s="314"/>
      <c r="D18" s="431"/>
      <c r="E18" s="314"/>
      <c r="F18" s="431"/>
      <c r="G18" s="314"/>
      <c r="H18" s="432"/>
      <c r="I18" s="314"/>
      <c r="J18" s="334"/>
      <c r="K18" s="314"/>
      <c r="L18" s="431"/>
      <c r="M18" s="314"/>
      <c r="N18" s="431"/>
      <c r="O18" s="314"/>
      <c r="P18" s="432"/>
      <c r="Q18" s="362"/>
      <c r="R18" s="2"/>
      <c r="S18" s="2"/>
      <c r="T18" s="2"/>
    </row>
    <row r="19" spans="1:20" ht="18.75" customHeight="1">
      <c r="A19" s="245" t="s">
        <v>83</v>
      </c>
      <c r="B19" s="334">
        <f>+'TABLE-1'!B89</f>
        <v>145366</v>
      </c>
      <c r="C19" s="314"/>
      <c r="D19" s="431">
        <f>B19/'TABLE-1'!I89*100</f>
        <v>95.69974588210509</v>
      </c>
      <c r="E19" s="314"/>
      <c r="F19" s="431">
        <f>B19/'TABLE-1'!P89*100</f>
        <v>31.5582890277817</v>
      </c>
      <c r="G19" s="314"/>
      <c r="H19" s="432">
        <f>(B19/B17-1)*100</f>
        <v>6.4624804089584265</v>
      </c>
      <c r="I19" s="314"/>
      <c r="J19" s="334">
        <f>+'TABLE-1'!I89-'TABLE-1'!B89</f>
        <v>6532</v>
      </c>
      <c r="K19" s="314"/>
      <c r="L19" s="437">
        <f>J19/'TABLE-1'!I89*100</f>
        <v>4.300254117894903</v>
      </c>
      <c r="M19" s="314"/>
      <c r="N19" s="431">
        <f>J19/'TABLE-1'!P89*100</f>
        <v>1.4180671128700661</v>
      </c>
      <c r="O19" s="314"/>
      <c r="P19" s="432">
        <f>(J19/J17-1)*100</f>
        <v>9.542176756666109</v>
      </c>
      <c r="Q19" s="362"/>
      <c r="R19" s="45"/>
      <c r="S19" s="2"/>
      <c r="T19" s="2"/>
    </row>
    <row r="20" spans="1:20" ht="18.75" customHeight="1">
      <c r="A20" s="245" t="s">
        <v>106</v>
      </c>
      <c r="B20" s="334">
        <f>+'TABLE-1'!B90</f>
        <v>157448</v>
      </c>
      <c r="C20" s="314"/>
      <c r="D20" s="431">
        <f>B20/'TABLE-1'!I90*100</f>
        <v>95.37736477686441</v>
      </c>
      <c r="E20" s="314"/>
      <c r="F20" s="431">
        <f>B20/'TABLE-1'!P90*100</f>
        <v>30.22945494131629</v>
      </c>
      <c r="G20" s="314"/>
      <c r="H20" s="432">
        <f aca="true" t="shared" si="0" ref="H20:H26">(B20/B19-1)*100</f>
        <v>8.3114345858041</v>
      </c>
      <c r="I20" s="314"/>
      <c r="J20" s="334">
        <f>+'TABLE-1'!I90-'TABLE-1'!B90</f>
        <v>7631</v>
      </c>
      <c r="K20" s="314"/>
      <c r="L20" s="437">
        <f>J20/'TABLE-1'!I90*100</f>
        <v>4.62263522313559</v>
      </c>
      <c r="M20" s="314"/>
      <c r="N20" s="431">
        <f>J20/'TABLE-1'!P90*100</f>
        <v>1.4651248072835767</v>
      </c>
      <c r="O20" s="314"/>
      <c r="P20" s="432">
        <f aca="true" t="shared" si="1" ref="P20:P26">(J20/J19-1)*100</f>
        <v>16.824862216778925</v>
      </c>
      <c r="Q20" s="362"/>
      <c r="R20" s="45"/>
      <c r="S20" s="2"/>
      <c r="T20" s="2"/>
    </row>
    <row r="21" spans="1:20" ht="18.75" customHeight="1">
      <c r="A21" s="245" t="s">
        <v>110</v>
      </c>
      <c r="B21" s="334">
        <f>+'TABLE-1'!B91</f>
        <v>173768</v>
      </c>
      <c r="C21" s="314"/>
      <c r="D21" s="431">
        <f>B21/'TABLE-1'!I91*100</f>
        <v>94.76255916933883</v>
      </c>
      <c r="E21" s="314"/>
      <c r="F21" s="431">
        <f>B21/'TABLE-1'!P91*100</f>
        <v>29.432897404583773</v>
      </c>
      <c r="G21" s="314"/>
      <c r="H21" s="432">
        <f t="shared" si="0"/>
        <v>10.365326965093246</v>
      </c>
      <c r="I21" s="314"/>
      <c r="J21" s="334">
        <f>+'TABLE-1'!I91-'TABLE-1'!B91</f>
        <v>9604</v>
      </c>
      <c r="K21" s="314"/>
      <c r="L21" s="437">
        <f>J21/'TABLE-1'!I91*100</f>
        <v>5.2374408306611695</v>
      </c>
      <c r="M21" s="314"/>
      <c r="N21" s="431">
        <f>J21/'TABLE-1'!P91*100</f>
        <v>1.6267295858479267</v>
      </c>
      <c r="O21" s="314"/>
      <c r="P21" s="432">
        <f t="shared" si="1"/>
        <v>25.85506486698992</v>
      </c>
      <c r="Q21" s="362"/>
      <c r="R21" s="45"/>
      <c r="S21" s="2"/>
      <c r="T21" s="2"/>
    </row>
    <row r="22" spans="1:20" ht="15">
      <c r="A22" s="248" t="s">
        <v>179</v>
      </c>
      <c r="B22" s="334">
        <f>+'TABLE-1'!B92</f>
        <v>209735</v>
      </c>
      <c r="C22" s="314"/>
      <c r="D22" s="431">
        <f>B22/'TABLE-1'!I92*100</f>
        <v>93.22052731701245</v>
      </c>
      <c r="E22" s="314"/>
      <c r="F22" s="431">
        <f>B22/'TABLE-1'!P92*100</f>
        <v>29.39762447402872</v>
      </c>
      <c r="G22" s="314"/>
      <c r="H22" s="432">
        <f t="shared" si="0"/>
        <v>20.698287371667966</v>
      </c>
      <c r="I22" s="314"/>
      <c r="J22" s="334">
        <f>+'TABLE-1'!I92-'TABLE-1'!B92</f>
        <v>15253</v>
      </c>
      <c r="K22" s="314"/>
      <c r="L22" s="437">
        <f>J22/'TABLE-1'!I92*100</f>
        <v>6.779472682987538</v>
      </c>
      <c r="M22" s="314"/>
      <c r="N22" s="431">
        <f>J22/'TABLE-1'!P92*100</f>
        <v>2.1379453410368328</v>
      </c>
      <c r="O22" s="314"/>
      <c r="P22" s="432">
        <f t="shared" si="1"/>
        <v>58.8192419825073</v>
      </c>
      <c r="Q22" s="362"/>
      <c r="R22" s="2"/>
      <c r="S22" s="2"/>
      <c r="T22" s="2"/>
    </row>
    <row r="23" spans="1:20" ht="15">
      <c r="A23" s="248" t="s">
        <v>180</v>
      </c>
      <c r="B23" s="334">
        <f>+'TABLE-1'!B94</f>
        <v>315152</v>
      </c>
      <c r="C23" s="314"/>
      <c r="D23" s="431">
        <f>B23/'TABLE-1'!I94*100</f>
        <v>94.43124376380203</v>
      </c>
      <c r="E23" s="314"/>
      <c r="F23" s="431">
        <f>B23/'TABLE-1'!P94*100</f>
        <v>37.19766393307178</v>
      </c>
      <c r="G23" s="314"/>
      <c r="H23" s="432">
        <f t="shared" si="0"/>
        <v>50.261997282284796</v>
      </c>
      <c r="I23" s="314"/>
      <c r="J23" s="334">
        <f>+'TABLE-1'!I94-'TABLE-1'!B94</f>
        <v>18585</v>
      </c>
      <c r="K23" s="314"/>
      <c r="L23" s="431">
        <f>J23/'TABLE-1'!I94*100</f>
        <v>5.568756236197965</v>
      </c>
      <c r="M23" s="314"/>
      <c r="N23" s="431">
        <f>J23/'TABLE-1'!P94*100</f>
        <v>2.1936036712321005</v>
      </c>
      <c r="O23" s="314"/>
      <c r="P23" s="432">
        <f t="shared" si="1"/>
        <v>21.844882973841216</v>
      </c>
      <c r="Q23" s="362"/>
      <c r="R23" s="2"/>
      <c r="S23" s="2"/>
      <c r="T23" s="2"/>
    </row>
    <row r="24" spans="1:20" ht="9" customHeight="1">
      <c r="A24" s="248"/>
      <c r="B24" s="334"/>
      <c r="C24" s="314"/>
      <c r="D24" s="431"/>
      <c r="E24" s="314"/>
      <c r="F24" s="431"/>
      <c r="G24" s="314"/>
      <c r="H24" s="432"/>
      <c r="I24" s="314"/>
      <c r="J24" s="334"/>
      <c r="K24" s="314"/>
      <c r="L24" s="431"/>
      <c r="M24" s="314"/>
      <c r="N24" s="431"/>
      <c r="O24" s="314"/>
      <c r="P24" s="432"/>
      <c r="Q24" s="314"/>
      <c r="R24" s="2"/>
      <c r="S24" s="2"/>
      <c r="T24" s="2"/>
    </row>
    <row r="25" spans="1:20" ht="15">
      <c r="A25" s="248" t="s">
        <v>186</v>
      </c>
      <c r="B25" s="334">
        <f>+'TABLE-1'!B95</f>
        <v>367959</v>
      </c>
      <c r="C25" s="314"/>
      <c r="D25" s="431">
        <f>B25/'TABLE-1'!I95*100</f>
        <v>94.86878031047205</v>
      </c>
      <c r="E25" s="314"/>
      <c r="F25" s="431">
        <f>B25/'TABLE-1'!P95*100</f>
        <v>36.50057385692363</v>
      </c>
      <c r="G25" s="314"/>
      <c r="H25" s="432">
        <f>(B25/B23-1)*100</f>
        <v>16.756041529166875</v>
      </c>
      <c r="I25" s="314"/>
      <c r="J25" s="334">
        <f>+'TABLE-1'!I95-'TABLE-1'!B95</f>
        <v>19902</v>
      </c>
      <c r="K25" s="314"/>
      <c r="L25" s="431">
        <f>J25/'TABLE-1'!I95*100</f>
        <v>5.131219689527949</v>
      </c>
      <c r="M25" s="314"/>
      <c r="N25" s="431">
        <f>J25/'TABLE-1'!P95*100</f>
        <v>1.9742265331205218</v>
      </c>
      <c r="O25" s="314"/>
      <c r="P25" s="432">
        <f>(J25/J23-1)*100</f>
        <v>7.086359967715894</v>
      </c>
      <c r="Q25" s="314"/>
      <c r="R25" s="2"/>
      <c r="S25" s="2"/>
      <c r="T25" s="2"/>
    </row>
    <row r="26" spans="1:20" ht="15.75" thickBot="1">
      <c r="A26" s="249" t="s">
        <v>188</v>
      </c>
      <c r="B26" s="438">
        <f>+'TABLE-1'!B96</f>
        <v>422441</v>
      </c>
      <c r="C26" s="434"/>
      <c r="D26" s="435">
        <f>B26/'TABLE-1'!I96*100</f>
        <v>95.24126233828424</v>
      </c>
      <c r="E26" s="434"/>
      <c r="F26" s="435">
        <f>B26/'TABLE-1'!P96*100</f>
        <v>36.38125055817494</v>
      </c>
      <c r="G26" s="434"/>
      <c r="H26" s="436">
        <f t="shared" si="0"/>
        <v>14.806540946138025</v>
      </c>
      <c r="I26" s="434"/>
      <c r="J26" s="438">
        <f>+'TABLE-1'!I96-'TABLE-1'!B96</f>
        <v>21107.29999999999</v>
      </c>
      <c r="K26" s="434"/>
      <c r="L26" s="435">
        <f>J26/'TABLE-1'!I96*100</f>
        <v>4.758737661715756</v>
      </c>
      <c r="M26" s="434"/>
      <c r="N26" s="435">
        <f>J26/'TABLE-1'!P96*100</f>
        <v>1.8177922358543925</v>
      </c>
      <c r="O26" s="434"/>
      <c r="P26" s="436">
        <f t="shared" si="1"/>
        <v>6.056175258767915</v>
      </c>
      <c r="Q26" s="439"/>
      <c r="R26" s="2"/>
      <c r="S26" s="2"/>
      <c r="T26" s="2"/>
    </row>
    <row r="27" spans="1:20" ht="12.75">
      <c r="A27" s="143"/>
      <c r="B27" s="143"/>
      <c r="C27" s="143"/>
      <c r="D27" s="2"/>
      <c r="E27" s="2"/>
      <c r="F27" s="2"/>
      <c r="G27" s="2"/>
      <c r="H27" s="2"/>
      <c r="I27" s="2"/>
      <c r="J27" s="13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160"/>
      <c r="B28" s="16"/>
      <c r="C28" s="17"/>
      <c r="D28" s="129"/>
      <c r="E28" s="17"/>
      <c r="F28" s="129"/>
      <c r="G28" s="17"/>
      <c r="H28" s="128"/>
      <c r="I28" s="17"/>
      <c r="J28" s="16"/>
      <c r="K28" s="17"/>
      <c r="L28" s="129"/>
      <c r="M28" s="17"/>
      <c r="N28" s="129"/>
      <c r="O28" s="17"/>
      <c r="P28" s="128"/>
      <c r="Q28" s="6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</sheetData>
  <printOptions horizontalCentered="1"/>
  <pageMargins left="1.63" right="1.63" top="1.1" bottom="1.09" header="0.5" footer="1.09"/>
  <pageSetup firstPageNumber="3" useFirstPageNumber="1" horizontalDpi="600" verticalDpi="600" orientation="landscape" paperSize="9" scale="90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4" customWidth="1"/>
    <col min="2" max="2" width="9.140625" style="4" customWidth="1"/>
    <col min="3" max="3" width="1.7109375" style="4" customWidth="1"/>
    <col min="4" max="4" width="9.140625" style="4" customWidth="1"/>
    <col min="5" max="5" width="1.7109375" style="4" customWidth="1"/>
    <col min="6" max="6" width="9.421875" style="4" bestFit="1" customWidth="1"/>
    <col min="7" max="7" width="1.7109375" style="4" customWidth="1"/>
    <col min="8" max="8" width="9.140625" style="4" customWidth="1"/>
    <col min="9" max="9" width="1.7109375" style="4" customWidth="1"/>
    <col min="10" max="10" width="9.140625" style="4" customWidth="1"/>
    <col min="11" max="11" width="1.7109375" style="4" customWidth="1"/>
    <col min="12" max="12" width="9.421875" style="4" bestFit="1" customWidth="1"/>
    <col min="13" max="13" width="1.7109375" style="4" customWidth="1"/>
    <col min="14" max="14" width="9.140625" style="4" customWidth="1"/>
    <col min="15" max="15" width="1.7109375" style="4" customWidth="1"/>
    <col min="16" max="16" width="9.140625" style="4" customWidth="1"/>
    <col min="17" max="17" width="1.7109375" style="4" customWidth="1"/>
    <col min="18" max="18" width="9.421875" style="4" bestFit="1" customWidth="1"/>
    <col min="19" max="19" width="1.7109375" style="4" customWidth="1"/>
    <col min="20" max="16384" width="9.140625" style="4" customWidth="1"/>
  </cols>
  <sheetData>
    <row r="1" spans="1:22" ht="15">
      <c r="A1" s="298" t="s">
        <v>197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2"/>
      <c r="U1" s="11" t="s">
        <v>42</v>
      </c>
      <c r="V1" s="2"/>
    </row>
    <row r="2" spans="1:22" ht="23.25" customHeight="1">
      <c r="A2" s="300" t="s">
        <v>194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2"/>
      <c r="U2" s="2"/>
      <c r="V2" s="2"/>
    </row>
    <row r="3" spans="1:22" ht="9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"/>
      <c r="U3" s="2"/>
      <c r="V3" s="2"/>
    </row>
    <row r="4" spans="1:22" ht="15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304"/>
      <c r="R4" s="328" t="s">
        <v>184</v>
      </c>
      <c r="S4" s="304"/>
      <c r="T4" s="2"/>
      <c r="U4" s="2"/>
      <c r="V4" s="2"/>
    </row>
    <row r="5" spans="1:22" ht="23.25" customHeight="1">
      <c r="A5" s="344"/>
      <c r="B5" s="345" t="s">
        <v>2</v>
      </c>
      <c r="C5" s="346"/>
      <c r="D5" s="346"/>
      <c r="E5" s="346"/>
      <c r="F5" s="346"/>
      <c r="G5" s="346"/>
      <c r="H5" s="345" t="s">
        <v>166</v>
      </c>
      <c r="I5" s="346"/>
      <c r="J5" s="346"/>
      <c r="K5" s="346"/>
      <c r="L5" s="346"/>
      <c r="M5" s="346"/>
      <c r="N5" s="345" t="s">
        <v>4</v>
      </c>
      <c r="O5" s="346"/>
      <c r="P5" s="346"/>
      <c r="Q5" s="346"/>
      <c r="R5" s="346"/>
      <c r="S5" s="333"/>
      <c r="T5" s="2"/>
      <c r="U5" s="2"/>
      <c r="V5" s="2"/>
    </row>
    <row r="6" spans="1:22" ht="15">
      <c r="A6" s="268"/>
      <c r="B6" s="347" t="s">
        <v>44</v>
      </c>
      <c r="C6" s="318"/>
      <c r="D6" s="348" t="s">
        <v>171</v>
      </c>
      <c r="E6" s="318"/>
      <c r="F6" s="349" t="s">
        <v>170</v>
      </c>
      <c r="G6" s="318"/>
      <c r="H6" s="347" t="s">
        <v>44</v>
      </c>
      <c r="I6" s="318"/>
      <c r="J6" s="348" t="s">
        <v>171</v>
      </c>
      <c r="K6" s="318"/>
      <c r="L6" s="349" t="s">
        <v>170</v>
      </c>
      <c r="M6" s="318"/>
      <c r="N6" s="350" t="s">
        <v>44</v>
      </c>
      <c r="O6" s="318"/>
      <c r="P6" s="348" t="s">
        <v>171</v>
      </c>
      <c r="Q6" s="318"/>
      <c r="R6" s="349" t="s">
        <v>170</v>
      </c>
      <c r="S6" s="318"/>
      <c r="T6" s="2"/>
      <c r="U6" s="2"/>
      <c r="V6" s="2"/>
    </row>
    <row r="7" spans="1:22" ht="15">
      <c r="A7" s="351" t="s">
        <v>6</v>
      </c>
      <c r="B7" s="352" t="s">
        <v>45</v>
      </c>
      <c r="C7" s="251"/>
      <c r="D7" s="353" t="s">
        <v>46</v>
      </c>
      <c r="E7" s="251"/>
      <c r="F7" s="354" t="s">
        <v>47</v>
      </c>
      <c r="G7" s="251"/>
      <c r="H7" s="352" t="s">
        <v>45</v>
      </c>
      <c r="I7" s="251"/>
      <c r="J7" s="353" t="s">
        <v>46</v>
      </c>
      <c r="K7" s="251"/>
      <c r="L7" s="354" t="s">
        <v>47</v>
      </c>
      <c r="M7" s="251"/>
      <c r="N7" s="352" t="s">
        <v>48</v>
      </c>
      <c r="O7" s="251"/>
      <c r="P7" s="353" t="s">
        <v>46</v>
      </c>
      <c r="Q7" s="251"/>
      <c r="R7" s="354" t="s">
        <v>47</v>
      </c>
      <c r="S7" s="251"/>
      <c r="T7" s="2"/>
      <c r="U7" s="2"/>
      <c r="V7" s="2"/>
    </row>
    <row r="8" spans="1:22" ht="15">
      <c r="A8" s="268" t="s">
        <v>49</v>
      </c>
      <c r="B8" s="355"/>
      <c r="C8" s="251"/>
      <c r="D8" s="353" t="s">
        <v>50</v>
      </c>
      <c r="E8" s="251"/>
      <c r="F8" s="354" t="s">
        <v>51</v>
      </c>
      <c r="G8" s="251"/>
      <c r="H8" s="355"/>
      <c r="I8" s="251"/>
      <c r="J8" s="353" t="s">
        <v>50</v>
      </c>
      <c r="K8" s="251"/>
      <c r="L8" s="354" t="s">
        <v>51</v>
      </c>
      <c r="M8" s="251"/>
      <c r="N8" s="355"/>
      <c r="O8" s="251"/>
      <c r="P8" s="353" t="s">
        <v>50</v>
      </c>
      <c r="Q8" s="251"/>
      <c r="R8" s="354" t="s">
        <v>51</v>
      </c>
      <c r="S8" s="251"/>
      <c r="T8" s="2"/>
      <c r="U8" s="2"/>
      <c r="V8" s="2"/>
    </row>
    <row r="9" spans="1:22" ht="15">
      <c r="A9" s="268"/>
      <c r="B9" s="355"/>
      <c r="C9" s="251"/>
      <c r="D9" s="353" t="s">
        <v>61</v>
      </c>
      <c r="E9" s="251"/>
      <c r="F9" s="354" t="s">
        <v>52</v>
      </c>
      <c r="G9" s="251"/>
      <c r="H9" s="355"/>
      <c r="I9" s="251"/>
      <c r="J9" s="353" t="s">
        <v>61</v>
      </c>
      <c r="K9" s="251"/>
      <c r="L9" s="354" t="s">
        <v>52</v>
      </c>
      <c r="M9" s="251"/>
      <c r="N9" s="355"/>
      <c r="O9" s="251"/>
      <c r="P9" s="353" t="s">
        <v>61</v>
      </c>
      <c r="Q9" s="251"/>
      <c r="R9" s="354" t="s">
        <v>52</v>
      </c>
      <c r="S9" s="251"/>
      <c r="T9" s="2"/>
      <c r="U9" s="2"/>
      <c r="V9" s="2"/>
    </row>
    <row r="10" spans="1:22" ht="15">
      <c r="A10" s="268"/>
      <c r="B10" s="355"/>
      <c r="C10" s="251"/>
      <c r="D10" s="251"/>
      <c r="E10" s="251"/>
      <c r="F10" s="354" t="s">
        <v>61</v>
      </c>
      <c r="G10" s="251"/>
      <c r="H10" s="355"/>
      <c r="I10" s="251"/>
      <c r="J10" s="251"/>
      <c r="K10" s="251"/>
      <c r="L10" s="354" t="s">
        <v>61</v>
      </c>
      <c r="M10" s="251"/>
      <c r="N10" s="355"/>
      <c r="O10" s="251"/>
      <c r="P10" s="251"/>
      <c r="Q10" s="251"/>
      <c r="R10" s="354" t="s">
        <v>61</v>
      </c>
      <c r="S10" s="251"/>
      <c r="T10" s="2"/>
      <c r="U10" s="2"/>
      <c r="V10" s="2"/>
    </row>
    <row r="11" spans="1:22" ht="15" thickBot="1">
      <c r="A11" s="356" t="s">
        <v>10</v>
      </c>
      <c r="B11" s="341" t="s">
        <v>11</v>
      </c>
      <c r="C11" s="342"/>
      <c r="D11" s="340" t="s">
        <v>12</v>
      </c>
      <c r="E11" s="342"/>
      <c r="F11" s="340" t="s">
        <v>13</v>
      </c>
      <c r="G11" s="342"/>
      <c r="H11" s="343" t="s">
        <v>14</v>
      </c>
      <c r="I11" s="342"/>
      <c r="J11" s="340" t="s">
        <v>15</v>
      </c>
      <c r="K11" s="342"/>
      <c r="L11" s="340" t="s">
        <v>16</v>
      </c>
      <c r="M11" s="342"/>
      <c r="N11" s="343" t="s">
        <v>17</v>
      </c>
      <c r="O11" s="342"/>
      <c r="P11" s="340" t="s">
        <v>40</v>
      </c>
      <c r="Q11" s="342"/>
      <c r="R11" s="340" t="s">
        <v>41</v>
      </c>
      <c r="S11" s="342"/>
      <c r="T11" s="2"/>
      <c r="U11" s="2"/>
      <c r="V11" s="2"/>
    </row>
    <row r="12" spans="1:22" ht="18.75" customHeight="1" hidden="1">
      <c r="A12" s="174" t="s">
        <v>24</v>
      </c>
      <c r="B12" s="173">
        <f>+'TABLE-1'!J82</f>
        <v>86094</v>
      </c>
      <c r="C12" s="6"/>
      <c r="D12" s="126">
        <v>43.69654920391621</v>
      </c>
      <c r="E12" s="6"/>
      <c r="F12" s="127">
        <v>30.52037137478863</v>
      </c>
      <c r="G12" s="6"/>
      <c r="H12" s="173">
        <f>+'TABLE-1'!K82</f>
        <v>55265</v>
      </c>
      <c r="I12" s="6"/>
      <c r="J12" s="126">
        <v>28.049455150816893</v>
      </c>
      <c r="K12" s="6"/>
      <c r="L12" s="127">
        <v>19.59147355248558</v>
      </c>
      <c r="M12" s="6"/>
      <c r="N12" s="173">
        <f>+'TABLE-1'!N82</f>
        <v>55668</v>
      </c>
      <c r="O12" s="6"/>
      <c r="P12" s="126">
        <f>(N12/'TABLE-1'!O82)*100</f>
        <v>28.253995645266894</v>
      </c>
      <c r="Q12" s="6"/>
      <c r="R12" s="127">
        <v>19.73433727892459</v>
      </c>
      <c r="S12" s="6"/>
      <c r="T12" s="2"/>
      <c r="U12" s="2"/>
      <c r="V12" s="2"/>
    </row>
    <row r="13" spans="1:22" ht="18.75" customHeight="1">
      <c r="A13" s="252" t="s">
        <v>25</v>
      </c>
      <c r="B13" s="440">
        <f>'TABLE-1'!J83</f>
        <v>74496</v>
      </c>
      <c r="C13" s="362"/>
      <c r="D13" s="441">
        <f>(B13/'TABLE-1'!O83)*100</f>
        <v>39.115983806688405</v>
      </c>
      <c r="E13" s="362"/>
      <c r="F13" s="442">
        <f>(B13/'TABLE-1'!P83)*100</f>
        <v>25.370618224914942</v>
      </c>
      <c r="G13" s="362"/>
      <c r="H13" s="440">
        <f>+'TABLE-1'!K83</f>
        <v>62011</v>
      </c>
      <c r="I13" s="362"/>
      <c r="J13" s="441">
        <f>(H13/'TABLE-1'!O83)*100</f>
        <v>32.5604230003833</v>
      </c>
      <c r="K13" s="362"/>
      <c r="L13" s="443">
        <f>(H13/'TABLE-1'!P83)*100</f>
        <v>21.118682972846873</v>
      </c>
      <c r="M13" s="362"/>
      <c r="N13" s="440">
        <f>+'TABLE-1'!N83</f>
        <v>53942</v>
      </c>
      <c r="O13" s="362"/>
      <c r="P13" s="444">
        <f>(N13/'TABLE-1'!O83)*100</f>
        <v>28.323593192928293</v>
      </c>
      <c r="Q13" s="362"/>
      <c r="R13" s="443">
        <f>(N13/'TABLE-1'!P83)*100</f>
        <v>18.370676120709327</v>
      </c>
      <c r="S13" s="362"/>
      <c r="T13" s="2"/>
      <c r="U13" s="2"/>
      <c r="V13" s="2"/>
    </row>
    <row r="14" spans="1:22" ht="18.75" customHeight="1">
      <c r="A14" s="252" t="s">
        <v>26</v>
      </c>
      <c r="B14" s="440">
        <f>+'TABLE-1'!J84</f>
        <v>65292</v>
      </c>
      <c r="C14" s="362"/>
      <c r="D14" s="441">
        <f>(B14/'TABLE-1'!O84)*100</f>
        <v>32.92553781605834</v>
      </c>
      <c r="E14" s="362"/>
      <c r="F14" s="442">
        <f>(B14/'TABLE-1'!P84)*100</f>
        <v>21.163726179787297</v>
      </c>
      <c r="G14" s="362"/>
      <c r="H14" s="440">
        <f>+'TABLE-1'!K84</f>
        <v>60905</v>
      </c>
      <c r="I14" s="362"/>
      <c r="J14" s="441">
        <f>(H14/'TABLE-1'!O84)*100</f>
        <v>30.713255539530614</v>
      </c>
      <c r="K14" s="362"/>
      <c r="L14" s="443">
        <f>(H14/'TABLE-1'!P84)*100</f>
        <v>19.741725525025203</v>
      </c>
      <c r="M14" s="362"/>
      <c r="N14" s="440">
        <f>+'TABLE-1'!N84</f>
        <v>72105</v>
      </c>
      <c r="O14" s="362"/>
      <c r="P14" s="444">
        <f>(N14/'TABLE-1'!O84)*100</f>
        <v>36.36120664441105</v>
      </c>
      <c r="Q14" s="362"/>
      <c r="R14" s="443">
        <f>(N14/'TABLE-1'!P84)*100</f>
        <v>23.372089631096664</v>
      </c>
      <c r="S14" s="362"/>
      <c r="T14" s="2"/>
      <c r="U14" s="2"/>
      <c r="V14" s="2"/>
    </row>
    <row r="15" spans="1:22" ht="18.75" customHeight="1">
      <c r="A15" s="252" t="s">
        <v>27</v>
      </c>
      <c r="B15" s="440">
        <f>+'TABLE-1'!J85</f>
        <v>61659</v>
      </c>
      <c r="C15" s="362"/>
      <c r="D15" s="441">
        <f>(B15/'TABLE-1'!O85)*100</f>
        <v>26.332669952253646</v>
      </c>
      <c r="E15" s="362"/>
      <c r="F15" s="442">
        <f>(B15/'TABLE-1'!P85)*100</f>
        <v>17.763840232322302</v>
      </c>
      <c r="G15" s="362"/>
      <c r="H15" s="440">
        <f>+'TABLE-1'!K85</f>
        <v>55784</v>
      </c>
      <c r="I15" s="362"/>
      <c r="J15" s="441">
        <f>(H15/'TABLE-1'!O85)*100</f>
        <v>23.823637435192225</v>
      </c>
      <c r="K15" s="362"/>
      <c r="L15" s="443">
        <f>(H15/'TABLE-1'!P85)*100</f>
        <v>16.071263943947635</v>
      </c>
      <c r="M15" s="362"/>
      <c r="N15" s="440">
        <f>+'TABLE-1'!N85</f>
        <v>116711</v>
      </c>
      <c r="O15" s="362"/>
      <c r="P15" s="444">
        <f>(N15/'TABLE-1'!O85)*100</f>
        <v>49.84369261255413</v>
      </c>
      <c r="Q15" s="362"/>
      <c r="R15" s="443">
        <f>(N15/'TABLE-1'!P85)*100</f>
        <v>33.62421637319075</v>
      </c>
      <c r="S15" s="362"/>
      <c r="T15" s="2"/>
      <c r="U15" s="2"/>
      <c r="V15" s="2"/>
    </row>
    <row r="16" spans="1:22" ht="18.75" customHeight="1">
      <c r="A16" s="252" t="s">
        <v>28</v>
      </c>
      <c r="B16" s="440">
        <f>+'TABLE-1'!J86</f>
        <v>65047</v>
      </c>
      <c r="C16" s="362"/>
      <c r="D16" s="441">
        <f>(B16/'TABLE-1'!O86)*100</f>
        <v>24.299194596775397</v>
      </c>
      <c r="E16" s="362"/>
      <c r="F16" s="442">
        <f>(B16/'TABLE-1'!P86)*100</f>
        <v>16.581905133362397</v>
      </c>
      <c r="G16" s="362"/>
      <c r="H16" s="440">
        <f>+'TABLE-1'!K86</f>
        <v>49080</v>
      </c>
      <c r="I16" s="362"/>
      <c r="J16" s="441">
        <f>(H16/'TABLE-1'!O86)*100</f>
        <v>18.334503832763026</v>
      </c>
      <c r="K16" s="362"/>
      <c r="L16" s="443">
        <f>(H16/'TABLE-1'!P86)*100</f>
        <v>12.511567081424605</v>
      </c>
      <c r="M16" s="362"/>
      <c r="N16" s="440">
        <f>+'TABLE-1'!N86</f>
        <v>153565</v>
      </c>
      <c r="O16" s="362"/>
      <c r="P16" s="444">
        <f>(N16/'TABLE-1'!O86)*100</f>
        <v>57.36630157046157</v>
      </c>
      <c r="Q16" s="362"/>
      <c r="R16" s="443">
        <f>(N16/'TABLE-1'!P86)*100</f>
        <v>39.14708229134005</v>
      </c>
      <c r="S16" s="362"/>
      <c r="T16" s="2"/>
      <c r="U16" s="2"/>
      <c r="V16" s="2"/>
    </row>
    <row r="17" spans="1:22" ht="18.75" customHeight="1">
      <c r="A17" s="252" t="s">
        <v>29</v>
      </c>
      <c r="B17" s="440">
        <f>+'TABLE-1'!J88</f>
        <v>47818</v>
      </c>
      <c r="C17" s="362"/>
      <c r="D17" s="441">
        <f>(B17/'TABLE-1'!O88)*100</f>
        <v>18.28149790683004</v>
      </c>
      <c r="E17" s="362"/>
      <c r="F17" s="442">
        <f>(B17/'TABLE-1'!P88)*100</f>
        <v>11.834088153042789</v>
      </c>
      <c r="G17" s="362"/>
      <c r="H17" s="440">
        <f>+'TABLE-1'!K88</f>
        <v>47186</v>
      </c>
      <c r="I17" s="362"/>
      <c r="J17" s="441">
        <f>(H17/'TABLE-1'!O88)*100</f>
        <v>18.039875365587903</v>
      </c>
      <c r="K17" s="362"/>
      <c r="L17" s="443">
        <f>(H17/'TABLE-1'!P88)*100</f>
        <v>11.67767960996857</v>
      </c>
      <c r="M17" s="362"/>
      <c r="N17" s="440">
        <f>+'TABLE-1'!N88</f>
        <v>166561</v>
      </c>
      <c r="O17" s="362"/>
      <c r="P17" s="444">
        <f>(N17/'TABLE-1'!O88)*100</f>
        <v>63.678626727582056</v>
      </c>
      <c r="Q17" s="362"/>
      <c r="R17" s="443">
        <f>(N17/'TABLE-1'!P88)*100</f>
        <v>41.22082807434355</v>
      </c>
      <c r="S17" s="362"/>
      <c r="T17" s="2"/>
      <c r="U17" s="2"/>
      <c r="V17" s="2"/>
    </row>
    <row r="18" spans="1:22" ht="9" customHeight="1">
      <c r="A18" s="252"/>
      <c r="B18" s="440"/>
      <c r="C18" s="362"/>
      <c r="D18" s="441"/>
      <c r="E18" s="362"/>
      <c r="F18" s="442"/>
      <c r="G18" s="362"/>
      <c r="H18" s="440"/>
      <c r="I18" s="362"/>
      <c r="J18" s="441"/>
      <c r="K18" s="362"/>
      <c r="L18" s="443"/>
      <c r="M18" s="362"/>
      <c r="N18" s="440"/>
      <c r="O18" s="362"/>
      <c r="P18" s="444"/>
      <c r="Q18" s="362"/>
      <c r="R18" s="443"/>
      <c r="S18" s="362"/>
      <c r="T18" s="2"/>
      <c r="U18" s="2"/>
      <c r="V18" s="2"/>
    </row>
    <row r="19" spans="1:23" ht="18.75" customHeight="1">
      <c r="A19" s="253" t="s">
        <v>83</v>
      </c>
      <c r="B19" s="440">
        <f>+'TABLE-1'!J89</f>
        <v>68836</v>
      </c>
      <c r="C19" s="362"/>
      <c r="D19" s="441">
        <f>(B19/'TABLE-1'!O89)*100</f>
        <v>22.296577257076596</v>
      </c>
      <c r="E19" s="362"/>
      <c r="F19" s="442">
        <f>(B19/'TABLE-1'!P89)*100</f>
        <v>14.943978533607453</v>
      </c>
      <c r="G19" s="362"/>
      <c r="H19" s="440">
        <f>+'TABLE-1'!K89</f>
        <v>44754</v>
      </c>
      <c r="I19" s="362"/>
      <c r="J19" s="441">
        <f>(H19/'TABLE-1'!O89)*100</f>
        <v>14.496208649009326</v>
      </c>
      <c r="K19" s="362"/>
      <c r="L19" s="443">
        <f>(H19/'TABLE-1'!P89)*100</f>
        <v>9.715887258020047</v>
      </c>
      <c r="M19" s="362"/>
      <c r="N19" s="440">
        <f>+'TABLE-1'!N89</f>
        <v>195139</v>
      </c>
      <c r="O19" s="362"/>
      <c r="P19" s="444">
        <f>(N19/'TABLE-1'!O89)*100</f>
        <v>63.207214093914075</v>
      </c>
      <c r="Q19" s="362"/>
      <c r="R19" s="443">
        <f>(N19/'TABLE-1'!P89)*100</f>
        <v>42.36377806772074</v>
      </c>
      <c r="S19" s="362"/>
      <c r="T19" s="45"/>
      <c r="U19" s="45"/>
      <c r="V19" s="45"/>
      <c r="W19" s="44"/>
    </row>
    <row r="20" spans="1:23" ht="18.75" customHeight="1">
      <c r="A20" s="253" t="s">
        <v>106</v>
      </c>
      <c r="B20" s="440">
        <f>+'TABLE-1'!J90</f>
        <v>91045</v>
      </c>
      <c r="C20" s="362"/>
      <c r="D20" s="441">
        <f>(B20/'TABLE-1'!O90)*100</f>
        <v>25.59140328982134</v>
      </c>
      <c r="E20" s="362"/>
      <c r="F20" s="442">
        <f>(B20/'TABLE-1'!P90)*100</f>
        <v>17.48031556534311</v>
      </c>
      <c r="G20" s="362"/>
      <c r="H20" s="440">
        <f>+'TABLE-1'!K90</f>
        <v>45552</v>
      </c>
      <c r="I20" s="362"/>
      <c r="J20" s="441">
        <f>(H20/'TABLE-1'!O90)*100</f>
        <v>12.803993658717577</v>
      </c>
      <c r="K20" s="362"/>
      <c r="L20" s="443">
        <f>(H20/'TABLE-1'!P90)*100</f>
        <v>8.745821677549664</v>
      </c>
      <c r="M20" s="362"/>
      <c r="N20" s="440">
        <f>+'TABLE-1'!N90</f>
        <v>219167</v>
      </c>
      <c r="O20" s="362"/>
      <c r="P20" s="444">
        <f>(N20/'TABLE-1'!O90)*100</f>
        <v>61.60460305146108</v>
      </c>
      <c r="Q20" s="362"/>
      <c r="R20" s="443">
        <f>(N20/'TABLE-1'!P90)*100</f>
        <v>42.07928300850736</v>
      </c>
      <c r="S20" s="362"/>
      <c r="T20" s="45"/>
      <c r="U20" s="45"/>
      <c r="V20" s="45"/>
      <c r="W20" s="44"/>
    </row>
    <row r="21" spans="1:23" ht="18.75" customHeight="1">
      <c r="A21" s="253" t="s">
        <v>110</v>
      </c>
      <c r="B21" s="440">
        <f>+'TABLE-1'!J91</f>
        <v>115374</v>
      </c>
      <c r="C21" s="362"/>
      <c r="D21" s="441">
        <f>(B21/'TABLE-1'!O91)*100</f>
        <v>28.34637544070857</v>
      </c>
      <c r="E21" s="362"/>
      <c r="F21" s="442">
        <f>(B21/'TABLE-1'!P91)*100</f>
        <v>19.54209696351715</v>
      </c>
      <c r="G21" s="362"/>
      <c r="H21" s="440">
        <f>+'TABLE-1'!K91</f>
        <v>53104</v>
      </c>
      <c r="I21" s="362"/>
      <c r="J21" s="441">
        <f>(H21/'TABLE-1'!O91)*100</f>
        <v>13.047184993182071</v>
      </c>
      <c r="K21" s="362"/>
      <c r="L21" s="443">
        <f>(H21/'TABLE-1'!P91)*100</f>
        <v>8.994778001548138</v>
      </c>
      <c r="M21" s="362"/>
      <c r="N21" s="440">
        <f>+'TABLE-1'!N91</f>
        <v>238537</v>
      </c>
      <c r="O21" s="362"/>
      <c r="P21" s="444">
        <f>(N21/'TABLE-1'!O91)*100</f>
        <v>58.60643956610936</v>
      </c>
      <c r="Q21" s="362"/>
      <c r="R21" s="443">
        <f>(N21/'TABLE-1'!P91)*100</f>
        <v>40.40349804450301</v>
      </c>
      <c r="S21" s="362"/>
      <c r="T21" s="45"/>
      <c r="U21" s="45"/>
      <c r="V21" s="45"/>
      <c r="W21" s="44"/>
    </row>
    <row r="22" spans="1:22" ht="18.75" customHeight="1">
      <c r="A22" s="254" t="s">
        <v>179</v>
      </c>
      <c r="B22" s="440">
        <f>+'TABLE-1'!J92</f>
        <v>138384</v>
      </c>
      <c r="C22" s="362"/>
      <c r="D22" s="441">
        <f>(B22/'TABLE-1'!O92)*100</f>
        <v>28.331019911803363</v>
      </c>
      <c r="E22" s="362"/>
      <c r="F22" s="442">
        <f>(B22/'TABLE-1'!P92)*100</f>
        <v>19.396671348196488</v>
      </c>
      <c r="G22" s="362"/>
      <c r="H22" s="440">
        <f>+'TABLE-1'!K92</f>
        <v>55272</v>
      </c>
      <c r="I22" s="362"/>
      <c r="J22" s="441">
        <f>(H22/'TABLE-1'!O92)*100</f>
        <v>11.315702195088996</v>
      </c>
      <c r="K22" s="362"/>
      <c r="L22" s="443">
        <f>(H22/'TABLE-1'!P92)*100</f>
        <v>7.747231029291799</v>
      </c>
      <c r="M22" s="362"/>
      <c r="N22" s="440">
        <f>+'TABLE-1'!N92</f>
        <v>294798</v>
      </c>
      <c r="O22" s="362"/>
      <c r="P22" s="444">
        <f>(N22/'TABLE-1'!O92)*100</f>
        <v>60.35327789310764</v>
      </c>
      <c r="Q22" s="362"/>
      <c r="R22" s="443">
        <f>(N22/'TABLE-1'!P92)*100</f>
        <v>41.320527807446155</v>
      </c>
      <c r="S22" s="362"/>
      <c r="T22" s="2"/>
      <c r="U22" s="2"/>
      <c r="V22" s="2"/>
    </row>
    <row r="23" spans="1:22" ht="18.75" customHeight="1">
      <c r="A23" s="254" t="s">
        <v>180</v>
      </c>
      <c r="B23" s="440">
        <f>+'TABLE-1'!J94</f>
        <v>132299</v>
      </c>
      <c r="C23" s="362"/>
      <c r="D23" s="444">
        <f>(B23/'TABLE-1'!O94)*100</f>
        <v>25.764217651835743</v>
      </c>
      <c r="E23" s="362"/>
      <c r="F23" s="443">
        <f>(B23/'TABLE-1'!P94)*100</f>
        <v>15.615365730445827</v>
      </c>
      <c r="G23" s="362"/>
      <c r="H23" s="440">
        <f>+'TABLE-1'!K94</f>
        <v>71804</v>
      </c>
      <c r="I23" s="362"/>
      <c r="J23" s="444">
        <f>(H23/'TABLE-1'!O94)*100</f>
        <v>13.98327942216051</v>
      </c>
      <c r="K23" s="362"/>
      <c r="L23" s="443">
        <f>(H23/'TABLE-1'!P94)*100</f>
        <v>8.475088405119708</v>
      </c>
      <c r="M23" s="362"/>
      <c r="N23" s="440">
        <f>+'TABLE-1'!N94</f>
        <v>309396</v>
      </c>
      <c r="O23" s="362"/>
      <c r="P23" s="444">
        <f>(N23/'TABLE-1'!O94)*100</f>
        <v>60.25250292600375</v>
      </c>
      <c r="Q23" s="362"/>
      <c r="R23" s="443">
        <f>(N23/'TABLE-1'!P94)*100</f>
        <v>36.518278260130586</v>
      </c>
      <c r="S23" s="362"/>
      <c r="T23" s="2"/>
      <c r="U23" s="2"/>
      <c r="V23" s="2"/>
    </row>
    <row r="24" spans="1:22" ht="9" customHeight="1">
      <c r="A24" s="254"/>
      <c r="B24" s="440"/>
      <c r="C24" s="362"/>
      <c r="D24" s="444"/>
      <c r="E24" s="362"/>
      <c r="F24" s="443"/>
      <c r="G24" s="362"/>
      <c r="H24" s="440"/>
      <c r="I24" s="362"/>
      <c r="J24" s="444"/>
      <c r="K24" s="362"/>
      <c r="L24" s="443"/>
      <c r="M24" s="362"/>
      <c r="N24" s="440"/>
      <c r="O24" s="362"/>
      <c r="P24" s="444"/>
      <c r="Q24" s="362"/>
      <c r="R24" s="443"/>
      <c r="S24" s="314"/>
      <c r="T24" s="2"/>
      <c r="U24" s="2"/>
      <c r="V24" s="2"/>
    </row>
    <row r="25" spans="1:22" ht="15">
      <c r="A25" s="254" t="s">
        <v>186</v>
      </c>
      <c r="B25" s="440">
        <f>+'TABLE-1'!J95</f>
        <v>150663</v>
      </c>
      <c r="C25" s="362"/>
      <c r="D25" s="444">
        <f>(B25/'TABLE-1'!O95)*100</f>
        <v>24.291472518259354</v>
      </c>
      <c r="E25" s="362"/>
      <c r="F25" s="443">
        <f>(B25/'TABLE-1'!P95)*100</f>
        <v>14.945376955056636</v>
      </c>
      <c r="G25" s="362"/>
      <c r="H25" s="440">
        <f>+'TABLE-1'!K95</f>
        <v>92137</v>
      </c>
      <c r="I25" s="362"/>
      <c r="J25" s="444">
        <f>(H25/'TABLE-1'!O95)*100</f>
        <v>14.8552956161424</v>
      </c>
      <c r="K25" s="362"/>
      <c r="L25" s="443">
        <f>(H25/'TABLE-1'!P95)*100</f>
        <v>9.139750280480632</v>
      </c>
      <c r="M25" s="362"/>
      <c r="N25" s="440">
        <f>+'TABLE-1'!N95</f>
        <v>377430</v>
      </c>
      <c r="O25" s="362"/>
      <c r="P25" s="444">
        <f>(N25/'TABLE-1'!O95)*100</f>
        <v>60.85323186559825</v>
      </c>
      <c r="Q25" s="362"/>
      <c r="R25" s="443">
        <f>(N25/'TABLE-1'!P95)*100</f>
        <v>37.440072374418584</v>
      </c>
      <c r="S25" s="445"/>
      <c r="T25" s="2"/>
      <c r="U25" s="2"/>
      <c r="V25" s="2"/>
    </row>
    <row r="26" spans="1:23" ht="15.75" thickBot="1">
      <c r="A26" s="255" t="s">
        <v>188</v>
      </c>
      <c r="B26" s="446">
        <f>+'TABLE-1'!J96</f>
        <v>148403</v>
      </c>
      <c r="C26" s="447"/>
      <c r="D26" s="448">
        <f>(B26/'TABLE-1'!O96)*100</f>
        <v>20.680405015593603</v>
      </c>
      <c r="E26" s="447"/>
      <c r="F26" s="449">
        <f>(B26/'TABLE-1'!P96)*100</f>
        <v>12.780688253708414</v>
      </c>
      <c r="G26" s="447"/>
      <c r="H26" s="446">
        <f>+'TABLE-1'!K96</f>
        <v>117455</v>
      </c>
      <c r="I26" s="447"/>
      <c r="J26" s="448">
        <f>(H26/'TABLE-1'!O96)*100</f>
        <v>16.36770800527312</v>
      </c>
      <c r="K26" s="447"/>
      <c r="L26" s="449">
        <f>(H26/'TABLE-1'!P96)*100</f>
        <v>10.115400219937074</v>
      </c>
      <c r="M26" s="447"/>
      <c r="N26" s="446">
        <f>+'TABLE-1'!N96</f>
        <v>451744</v>
      </c>
      <c r="O26" s="447"/>
      <c r="P26" s="448">
        <f>(N26/'TABLE-1'!O96)*100</f>
        <v>62.95188697913328</v>
      </c>
      <c r="Q26" s="447"/>
      <c r="R26" s="449">
        <f>(N26/'TABLE-1'!P96)*100</f>
        <v>38.90486873232518</v>
      </c>
      <c r="S26" s="450"/>
      <c r="T26" s="45"/>
      <c r="U26" s="45"/>
      <c r="V26" s="45"/>
      <c r="W26" s="44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printOptions horizontalCentered="1"/>
  <pageMargins left="1.63" right="1.63" top="1.1" bottom="1.59" header="0.5" footer="1.09"/>
  <pageSetup firstPageNumber="5" useFirstPageNumber="1" horizontalDpi="600" verticalDpi="600" orientation="landscape" paperSize="9" scale="90" r:id="rId1"/>
  <headerFooter alignWithMargins="0">
    <oddFooter>&amp;C&amp;P</oddFoot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N26" sqref="N26"/>
    </sheetView>
  </sheetViews>
  <sheetFormatPr defaultColWidth="9.140625" defaultRowHeight="12.75"/>
  <cols>
    <col min="1" max="1" width="9.7109375" style="4" customWidth="1"/>
    <col min="2" max="2" width="9.140625" style="4" customWidth="1"/>
    <col min="3" max="3" width="1.7109375" style="4" customWidth="1"/>
    <col min="4" max="4" width="9.28125" style="4" customWidth="1"/>
    <col min="5" max="5" width="1.8515625" style="4" hidden="1" customWidth="1"/>
    <col min="6" max="6" width="9.140625" style="4" customWidth="1"/>
    <col min="7" max="7" width="1.7109375" style="4" customWidth="1"/>
    <col min="8" max="8" width="9.421875" style="4" bestFit="1" customWidth="1"/>
    <col min="9" max="9" width="1.7109375" style="4" customWidth="1"/>
    <col min="10" max="10" width="9.140625" style="4" customWidth="1"/>
    <col min="11" max="11" width="1.7109375" style="4" customWidth="1"/>
    <col min="12" max="12" width="9.421875" style="4" bestFit="1" customWidth="1"/>
    <col min="13" max="13" width="1.7109375" style="4" customWidth="1"/>
    <col min="14" max="16384" width="9.140625" style="4" customWidth="1"/>
  </cols>
  <sheetData>
    <row r="1" spans="1:16" ht="15">
      <c r="A1" s="298" t="s">
        <v>196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"/>
      <c r="O1" s="2"/>
      <c r="P1" s="2"/>
    </row>
    <row r="2" spans="1:16" ht="24" customHeight="1">
      <c r="A2" s="300" t="s">
        <v>195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2"/>
      <c r="O2" s="2"/>
      <c r="P2" s="2"/>
    </row>
    <row r="3" spans="1:16" ht="14.2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2"/>
      <c r="O3" s="2"/>
      <c r="P3" s="2"/>
    </row>
    <row r="4" spans="1:16" ht="15" thickBot="1">
      <c r="A4" s="304"/>
      <c r="B4" s="304"/>
      <c r="C4" s="304"/>
      <c r="D4" s="304"/>
      <c r="E4" s="304"/>
      <c r="F4" s="304"/>
      <c r="G4" s="304"/>
      <c r="H4" s="304"/>
      <c r="I4" s="304"/>
      <c r="J4" s="305"/>
      <c r="K4" s="304"/>
      <c r="L4" s="328" t="s">
        <v>183</v>
      </c>
      <c r="M4" s="304"/>
      <c r="N4" s="2"/>
      <c r="O4" s="2"/>
      <c r="P4" s="2"/>
    </row>
    <row r="5" spans="1:16" ht="23.25" customHeight="1">
      <c r="A5" s="333"/>
      <c r="B5" s="345" t="s">
        <v>53</v>
      </c>
      <c r="C5" s="333"/>
      <c r="D5" s="333"/>
      <c r="E5" s="333"/>
      <c r="F5" s="346"/>
      <c r="G5" s="333"/>
      <c r="H5" s="333"/>
      <c r="I5" s="333"/>
      <c r="J5" s="333"/>
      <c r="K5" s="333"/>
      <c r="L5" s="333"/>
      <c r="M5" s="333"/>
      <c r="N5" s="2"/>
      <c r="O5" s="2"/>
      <c r="P5" s="2"/>
    </row>
    <row r="6" spans="1:16" ht="21" customHeight="1">
      <c r="A6" s="251"/>
      <c r="B6" s="388" t="s">
        <v>55</v>
      </c>
      <c r="C6" s="403"/>
      <c r="D6" s="403"/>
      <c r="E6" s="403"/>
      <c r="F6" s="414" t="s">
        <v>56</v>
      </c>
      <c r="G6" s="361"/>
      <c r="H6" s="361"/>
      <c r="I6" s="361"/>
      <c r="J6" s="414" t="s">
        <v>57</v>
      </c>
      <c r="K6" s="361"/>
      <c r="L6" s="361"/>
      <c r="M6" s="357"/>
      <c r="N6" s="2"/>
      <c r="O6" s="2"/>
      <c r="P6" s="2"/>
    </row>
    <row r="7" spans="1:16" ht="15">
      <c r="A7" s="358" t="s">
        <v>6</v>
      </c>
      <c r="B7" s="350" t="s">
        <v>44</v>
      </c>
      <c r="C7" s="318"/>
      <c r="D7" s="359" t="s">
        <v>54</v>
      </c>
      <c r="E7" s="318"/>
      <c r="F7" s="350" t="s">
        <v>44</v>
      </c>
      <c r="G7" s="318"/>
      <c r="H7" s="359" t="s">
        <v>54</v>
      </c>
      <c r="I7" s="318"/>
      <c r="J7" s="350" t="s">
        <v>60</v>
      </c>
      <c r="K7" s="318"/>
      <c r="L7" s="360" t="s">
        <v>54</v>
      </c>
      <c r="M7" s="361"/>
      <c r="N7" s="2"/>
      <c r="O7" s="2"/>
      <c r="P7" s="2"/>
    </row>
    <row r="8" spans="1:16" ht="15">
      <c r="A8" s="251" t="s">
        <v>49</v>
      </c>
      <c r="B8" s="355" t="s">
        <v>59</v>
      </c>
      <c r="C8" s="251"/>
      <c r="D8" s="362" t="s">
        <v>58</v>
      </c>
      <c r="E8" s="251"/>
      <c r="F8" s="355" t="s">
        <v>59</v>
      </c>
      <c r="G8" s="251"/>
      <c r="H8" s="362" t="s">
        <v>58</v>
      </c>
      <c r="I8" s="251"/>
      <c r="J8" s="355" t="s">
        <v>59</v>
      </c>
      <c r="K8" s="251"/>
      <c r="L8" s="358" t="s">
        <v>58</v>
      </c>
      <c r="M8" s="363"/>
      <c r="N8" s="2"/>
      <c r="O8" s="2"/>
      <c r="P8" s="2"/>
    </row>
    <row r="9" spans="1:16" ht="15">
      <c r="A9" s="251"/>
      <c r="B9" s="355"/>
      <c r="C9" s="251"/>
      <c r="D9" s="362" t="s">
        <v>61</v>
      </c>
      <c r="E9" s="251"/>
      <c r="F9" s="355"/>
      <c r="G9" s="251"/>
      <c r="H9" s="362" t="s">
        <v>61</v>
      </c>
      <c r="I9" s="251"/>
      <c r="J9" s="355"/>
      <c r="K9" s="251"/>
      <c r="L9" s="358" t="s">
        <v>61</v>
      </c>
      <c r="M9" s="363"/>
      <c r="N9" s="2"/>
      <c r="O9" s="2"/>
      <c r="P9" s="2"/>
    </row>
    <row r="10" spans="1:16" ht="15" thickBot="1">
      <c r="A10" s="340" t="s">
        <v>10</v>
      </c>
      <c r="B10" s="343" t="s">
        <v>15</v>
      </c>
      <c r="C10" s="342"/>
      <c r="D10" s="340" t="s">
        <v>16</v>
      </c>
      <c r="E10" s="342"/>
      <c r="F10" s="343" t="s">
        <v>17</v>
      </c>
      <c r="G10" s="342"/>
      <c r="H10" s="340" t="s">
        <v>40</v>
      </c>
      <c r="I10" s="342"/>
      <c r="J10" s="343" t="s">
        <v>41</v>
      </c>
      <c r="K10" s="342"/>
      <c r="L10" s="340" t="s">
        <v>18</v>
      </c>
      <c r="M10" s="342"/>
      <c r="N10" s="2"/>
      <c r="O10" s="2"/>
      <c r="P10" s="2"/>
    </row>
    <row r="11" spans="1:16" ht="18.75" customHeight="1" hidden="1">
      <c r="A11" s="161" t="s">
        <v>24</v>
      </c>
      <c r="B11" s="173">
        <f>+'TABLE-1'!L82</f>
        <v>35889</v>
      </c>
      <c r="C11" s="6"/>
      <c r="D11" s="128">
        <f>(B11/B25-1)*100</f>
        <v>-82.38274059347617</v>
      </c>
      <c r="E11" s="12"/>
      <c r="F11" s="112">
        <f>+'TABLE-1'!M82</f>
        <v>19779</v>
      </c>
      <c r="G11" s="6"/>
      <c r="H11" s="128">
        <f>(F11/F25-1)*100</f>
        <v>-92.02552927278666</v>
      </c>
      <c r="I11" s="12"/>
      <c r="J11" s="112">
        <f>+B11+F11</f>
        <v>55668</v>
      </c>
      <c r="K11" s="6"/>
      <c r="L11" s="128">
        <f>(J11/J25-1)*100</f>
        <v>-87.67709145002479</v>
      </c>
      <c r="M11" s="162"/>
      <c r="N11" s="2"/>
      <c r="O11" s="2"/>
      <c r="P11" s="2"/>
    </row>
    <row r="12" spans="1:16" ht="18.75" customHeight="1">
      <c r="A12" s="256" t="s">
        <v>25</v>
      </c>
      <c r="B12" s="440">
        <f>+'TABLE-1'!L83</f>
        <v>29705</v>
      </c>
      <c r="C12" s="362"/>
      <c r="D12" s="451">
        <f>(B12/B11-1)*100</f>
        <v>-17.230906405862523</v>
      </c>
      <c r="E12" s="452"/>
      <c r="F12" s="453">
        <f>+'TABLE-1'!M83</f>
        <v>24237</v>
      </c>
      <c r="G12" s="362"/>
      <c r="H12" s="432">
        <f>(F12/F11-1)*100</f>
        <v>22.53905657515547</v>
      </c>
      <c r="I12" s="454"/>
      <c r="J12" s="453">
        <f aca="true" t="shared" si="0" ref="J12:J20">+B12+F12</f>
        <v>53942</v>
      </c>
      <c r="K12" s="362"/>
      <c r="L12" s="432">
        <f>(J12/J11-1)*100</f>
        <v>-3.100524538334415</v>
      </c>
      <c r="M12" s="257"/>
      <c r="N12" s="2"/>
      <c r="O12" s="2"/>
      <c r="P12" s="2"/>
    </row>
    <row r="13" spans="1:16" ht="18.75" customHeight="1">
      <c r="A13" s="256" t="s">
        <v>26</v>
      </c>
      <c r="B13" s="440">
        <f>+'TABLE-1'!L84</f>
        <v>43010</v>
      </c>
      <c r="C13" s="362"/>
      <c r="D13" s="451">
        <f>(B13/B12-1)*100</f>
        <v>44.79043931997979</v>
      </c>
      <c r="E13" s="452"/>
      <c r="F13" s="453">
        <f>+'TABLE-1'!M84</f>
        <v>29095</v>
      </c>
      <c r="G13" s="362"/>
      <c r="H13" s="432">
        <f>(F13/F12-1)*100</f>
        <v>20.043734785658284</v>
      </c>
      <c r="I13" s="454"/>
      <c r="J13" s="453">
        <f t="shared" si="0"/>
        <v>72105</v>
      </c>
      <c r="K13" s="362"/>
      <c r="L13" s="432">
        <f>(J13/J12-1)*100</f>
        <v>33.671350710021876</v>
      </c>
      <c r="M13" s="257"/>
      <c r="N13" s="2"/>
      <c r="O13" s="2"/>
      <c r="P13" s="2"/>
    </row>
    <row r="14" spans="1:16" ht="18.75" customHeight="1">
      <c r="A14" s="256" t="s">
        <v>27</v>
      </c>
      <c r="B14" s="440">
        <f>+'TABLE-1'!L85</f>
        <v>67261</v>
      </c>
      <c r="C14" s="362"/>
      <c r="D14" s="451">
        <f>(B14/B13-1)*100</f>
        <v>56.38456172983026</v>
      </c>
      <c r="E14" s="452"/>
      <c r="F14" s="453">
        <f>+'TABLE-1'!M85</f>
        <v>49450</v>
      </c>
      <c r="G14" s="362"/>
      <c r="H14" s="432">
        <f>(F14/F13-1)*100</f>
        <v>69.96047430830039</v>
      </c>
      <c r="I14" s="454"/>
      <c r="J14" s="453">
        <f t="shared" si="0"/>
        <v>116711</v>
      </c>
      <c r="K14" s="362"/>
      <c r="L14" s="432">
        <f>(J14/J13-1)*100</f>
        <v>61.86256154219541</v>
      </c>
      <c r="M14" s="257"/>
      <c r="N14" s="2"/>
      <c r="O14" s="2"/>
      <c r="P14" s="2"/>
    </row>
    <row r="15" spans="1:16" ht="18.75" customHeight="1">
      <c r="A15" s="256" t="s">
        <v>28</v>
      </c>
      <c r="B15" s="440">
        <f>+'TABLE-1'!L86</f>
        <v>88554</v>
      </c>
      <c r="C15" s="362"/>
      <c r="D15" s="451">
        <f>(B15/B14-1)*100</f>
        <v>31.65727538989904</v>
      </c>
      <c r="E15" s="452"/>
      <c r="F15" s="453">
        <f>+'TABLE-1'!M86</f>
        <v>65011</v>
      </c>
      <c r="G15" s="362"/>
      <c r="H15" s="432">
        <f>(F15/F14-1)*100</f>
        <v>31.46814964610718</v>
      </c>
      <c r="I15" s="454"/>
      <c r="J15" s="453">
        <f t="shared" si="0"/>
        <v>153565</v>
      </c>
      <c r="K15" s="362"/>
      <c r="L15" s="432">
        <f>(J15/J14-1)*100</f>
        <v>31.577143542596666</v>
      </c>
      <c r="M15" s="257"/>
      <c r="N15" s="2"/>
      <c r="O15" s="2"/>
      <c r="P15" s="2"/>
    </row>
    <row r="16" spans="1:16" ht="18.75" customHeight="1">
      <c r="A16" s="256" t="s">
        <v>29</v>
      </c>
      <c r="B16" s="440">
        <f>+'TABLE-1'!L88</f>
        <v>92779</v>
      </c>
      <c r="C16" s="362"/>
      <c r="D16" s="451">
        <f>(B16/B15-1)*100</f>
        <v>4.771100119700966</v>
      </c>
      <c r="E16" s="452"/>
      <c r="F16" s="453">
        <f>+'TABLE-1'!M88</f>
        <v>73782</v>
      </c>
      <c r="G16" s="362"/>
      <c r="H16" s="432">
        <f>(F16/F15-1)*100</f>
        <v>13.491562966267256</v>
      </c>
      <c r="I16" s="454"/>
      <c r="J16" s="453">
        <f t="shared" si="0"/>
        <v>166561</v>
      </c>
      <c r="K16" s="362"/>
      <c r="L16" s="432">
        <f>(J16/J15-1)*100</f>
        <v>8.462865887409233</v>
      </c>
      <c r="M16" s="257"/>
      <c r="N16" s="2"/>
      <c r="O16" s="2"/>
      <c r="P16" s="2"/>
    </row>
    <row r="17" spans="1:16" ht="9" customHeight="1">
      <c r="A17" s="256"/>
      <c r="B17" s="440"/>
      <c r="C17" s="362"/>
      <c r="D17" s="451"/>
      <c r="E17" s="452"/>
      <c r="F17" s="453"/>
      <c r="G17" s="362"/>
      <c r="H17" s="432"/>
      <c r="I17" s="454"/>
      <c r="J17" s="453"/>
      <c r="K17" s="362"/>
      <c r="L17" s="432"/>
      <c r="M17" s="257"/>
      <c r="N17" s="2"/>
      <c r="O17" s="2"/>
      <c r="P17" s="2"/>
    </row>
    <row r="18" spans="1:16" ht="18.75" customHeight="1">
      <c r="A18" s="256" t="s">
        <v>83</v>
      </c>
      <c r="B18" s="440">
        <f>+'TABLE-1'!L89</f>
        <v>105605</v>
      </c>
      <c r="C18" s="362"/>
      <c r="D18" s="451">
        <f>(B18/B16-1)*100</f>
        <v>13.824249021869184</v>
      </c>
      <c r="E18" s="452"/>
      <c r="F18" s="453">
        <f>+'TABLE-1'!M89</f>
        <v>89534</v>
      </c>
      <c r="G18" s="362"/>
      <c r="H18" s="432">
        <f>(F18/F16-1)*100</f>
        <v>21.3493806077363</v>
      </c>
      <c r="I18" s="454"/>
      <c r="J18" s="453">
        <f t="shared" si="0"/>
        <v>195139</v>
      </c>
      <c r="K18" s="362"/>
      <c r="L18" s="432">
        <f>(J18/J16-1)*100</f>
        <v>17.15767796783161</v>
      </c>
      <c r="M18" s="257"/>
      <c r="N18" s="45"/>
      <c r="O18" s="2"/>
      <c r="P18" s="2"/>
    </row>
    <row r="19" spans="1:16" ht="18.75" customHeight="1">
      <c r="A19" s="256" t="s">
        <v>106</v>
      </c>
      <c r="B19" s="440">
        <f>+'TABLE-1'!L90</f>
        <v>125875</v>
      </c>
      <c r="C19" s="362"/>
      <c r="D19" s="451">
        <f aca="true" t="shared" si="1" ref="D19:D25">(B19/B18-1)*100</f>
        <v>19.194166942853073</v>
      </c>
      <c r="E19" s="452"/>
      <c r="F19" s="453">
        <f>+'TABLE-1'!M90</f>
        <v>93292</v>
      </c>
      <c r="G19" s="362"/>
      <c r="H19" s="432">
        <f aca="true" t="shared" si="2" ref="H19:H25">(F19/F18-1)*100</f>
        <v>4.197288181026204</v>
      </c>
      <c r="I19" s="454"/>
      <c r="J19" s="453">
        <f t="shared" si="0"/>
        <v>219167</v>
      </c>
      <c r="K19" s="362"/>
      <c r="L19" s="432">
        <f aca="true" t="shared" si="3" ref="L19:L25">(J19/J18-1)*100</f>
        <v>12.31327412767309</v>
      </c>
      <c r="M19" s="257"/>
      <c r="N19" s="45"/>
      <c r="O19" s="2"/>
      <c r="P19" s="2"/>
    </row>
    <row r="20" spans="1:16" ht="18" customHeight="1">
      <c r="A20" s="256" t="s">
        <v>110</v>
      </c>
      <c r="B20" s="440">
        <f>+'TABLE-1'!L91</f>
        <v>144845</v>
      </c>
      <c r="C20" s="362"/>
      <c r="D20" s="451">
        <f t="shared" si="1"/>
        <v>15.07050645481629</v>
      </c>
      <c r="E20" s="452"/>
      <c r="F20" s="453">
        <f>+'TABLE-1'!M91</f>
        <v>93692</v>
      </c>
      <c r="G20" s="362"/>
      <c r="H20" s="432">
        <f t="shared" si="2"/>
        <v>0.4287613085795172</v>
      </c>
      <c r="I20" s="454"/>
      <c r="J20" s="453">
        <f t="shared" si="0"/>
        <v>238537</v>
      </c>
      <c r="K20" s="362"/>
      <c r="L20" s="432">
        <f t="shared" si="3"/>
        <v>8.838009371848866</v>
      </c>
      <c r="M20" s="257"/>
      <c r="N20" s="45"/>
      <c r="O20" s="2"/>
      <c r="P20" s="2"/>
    </row>
    <row r="21" spans="1:16" ht="18" customHeight="1">
      <c r="A21" s="245" t="s">
        <v>179</v>
      </c>
      <c r="B21" s="440">
        <f>+'TABLE-1'!L92</f>
        <v>171445</v>
      </c>
      <c r="C21" s="362"/>
      <c r="D21" s="451">
        <f t="shared" si="1"/>
        <v>18.364458559149433</v>
      </c>
      <c r="E21" s="452"/>
      <c r="F21" s="453">
        <f>+'TABLE-1'!M92</f>
        <v>123353</v>
      </c>
      <c r="G21" s="362"/>
      <c r="H21" s="432">
        <f t="shared" si="2"/>
        <v>31.657985740511464</v>
      </c>
      <c r="I21" s="454"/>
      <c r="J21" s="453">
        <f>+B21+F21</f>
        <v>294798</v>
      </c>
      <c r="K21" s="362"/>
      <c r="L21" s="432">
        <f t="shared" si="3"/>
        <v>23.585858797586965</v>
      </c>
      <c r="M21" s="257"/>
      <c r="N21" s="45"/>
      <c r="O21" s="2"/>
      <c r="P21" s="2"/>
    </row>
    <row r="22" spans="1:16" ht="18" customHeight="1">
      <c r="A22" s="245" t="s">
        <v>180</v>
      </c>
      <c r="B22" s="440">
        <f>+'TABLE-1'!L94</f>
        <v>175909</v>
      </c>
      <c r="C22" s="362"/>
      <c r="D22" s="451">
        <f t="shared" si="1"/>
        <v>2.6037504739129247</v>
      </c>
      <c r="E22" s="452"/>
      <c r="F22" s="453">
        <f>+'TABLE-1'!M94</f>
        <v>133487</v>
      </c>
      <c r="G22" s="362"/>
      <c r="H22" s="432">
        <f t="shared" si="2"/>
        <v>8.215446726062602</v>
      </c>
      <c r="I22" s="454"/>
      <c r="J22" s="453">
        <f>+B22+F22</f>
        <v>309396</v>
      </c>
      <c r="K22" s="362"/>
      <c r="L22" s="432">
        <f t="shared" si="3"/>
        <v>4.951865345083761</v>
      </c>
      <c r="M22" s="257"/>
      <c r="N22" s="45"/>
      <c r="O22" s="2"/>
      <c r="P22" s="2"/>
    </row>
    <row r="23" spans="1:16" ht="9" customHeight="1">
      <c r="A23" s="245"/>
      <c r="B23" s="440"/>
      <c r="C23" s="362"/>
      <c r="D23" s="451"/>
      <c r="E23" s="452"/>
      <c r="F23" s="453"/>
      <c r="G23" s="362"/>
      <c r="H23" s="432"/>
      <c r="I23" s="454"/>
      <c r="J23" s="453"/>
      <c r="K23" s="362"/>
      <c r="L23" s="432"/>
      <c r="M23" s="258"/>
      <c r="N23" s="45"/>
      <c r="O23" s="2"/>
      <c r="P23" s="2"/>
    </row>
    <row r="24" spans="1:13" ht="15">
      <c r="A24" s="245" t="s">
        <v>186</v>
      </c>
      <c r="B24" s="440">
        <f>+'TABLE-1'!L95</f>
        <v>196034</v>
      </c>
      <c r="C24" s="362"/>
      <c r="D24" s="451">
        <f>(B24/B22-1)*100</f>
        <v>11.440574387893744</v>
      </c>
      <c r="E24" s="452"/>
      <c r="F24" s="453">
        <f>+'TABLE-1'!M95</f>
        <v>181396</v>
      </c>
      <c r="G24" s="362"/>
      <c r="H24" s="432">
        <f>(F24/F22-1)*100</f>
        <v>35.89038632975496</v>
      </c>
      <c r="I24" s="454"/>
      <c r="J24" s="453">
        <f>+B24+F24</f>
        <v>377430</v>
      </c>
      <c r="K24" s="362"/>
      <c r="L24" s="432">
        <f>(J24/J22-1)*100</f>
        <v>21.98929527207849</v>
      </c>
      <c r="M24" s="259"/>
    </row>
    <row r="25" spans="1:16" ht="15.75" thickBot="1">
      <c r="A25" s="260" t="s">
        <v>188</v>
      </c>
      <c r="B25" s="446">
        <f>+'TABLE-1'!L96</f>
        <v>203715</v>
      </c>
      <c r="C25" s="447"/>
      <c r="D25" s="455">
        <f t="shared" si="1"/>
        <v>3.918197863635897</v>
      </c>
      <c r="E25" s="456"/>
      <c r="F25" s="457">
        <f>+'TABLE-1'!M96</f>
        <v>248029</v>
      </c>
      <c r="G25" s="447"/>
      <c r="H25" s="436">
        <f t="shared" si="2"/>
        <v>36.73344505942799</v>
      </c>
      <c r="I25" s="458"/>
      <c r="J25" s="457">
        <f>+B25+F25</f>
        <v>451744</v>
      </c>
      <c r="K25" s="447"/>
      <c r="L25" s="436">
        <f t="shared" si="3"/>
        <v>19.68947884375911</v>
      </c>
      <c r="M25" s="261"/>
      <c r="N25" s="45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30" ht="12.75">
      <c r="A30" s="4" t="s">
        <v>190</v>
      </c>
    </row>
  </sheetData>
  <printOptions horizontalCentered="1"/>
  <pageMargins left="1.63" right="1.63" top="1.1" bottom="2.09" header="0.5" footer="1.09"/>
  <pageSetup firstPageNumber="4" useFirstPageNumber="1"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25" sqref="A25"/>
    </sheetView>
  </sheetViews>
  <sheetFormatPr defaultColWidth="9.140625" defaultRowHeight="12.75"/>
  <cols>
    <col min="1" max="1" width="9.7109375" style="4" customWidth="1"/>
    <col min="2" max="2" width="11.28125" style="4" bestFit="1" customWidth="1"/>
    <col min="3" max="3" width="1.7109375" style="4" customWidth="1"/>
    <col min="4" max="4" width="8.28125" style="4" customWidth="1"/>
    <col min="5" max="5" width="1.7109375" style="4" customWidth="1"/>
    <col min="6" max="6" width="9.7109375" style="4" customWidth="1"/>
    <col min="7" max="7" width="1.7109375" style="4" customWidth="1"/>
    <col min="8" max="8" width="9.140625" style="4" customWidth="1"/>
    <col min="9" max="9" width="1.7109375" style="4" customWidth="1"/>
    <col min="10" max="10" width="9.28125" style="4" customWidth="1"/>
    <col min="11" max="11" width="1.7109375" style="4" customWidth="1"/>
    <col min="12" max="12" width="8.7109375" style="4" customWidth="1"/>
    <col min="13" max="13" width="1.7109375" style="4" customWidth="1"/>
    <col min="14" max="14" width="8.7109375" style="4" customWidth="1"/>
    <col min="15" max="15" width="1.7109375" style="4" customWidth="1"/>
    <col min="16" max="16" width="10.421875" style="4" customWidth="1"/>
    <col min="17" max="17" width="1.7109375" style="4" customWidth="1"/>
    <col min="18" max="18" width="9.7109375" style="4" customWidth="1"/>
    <col min="19" max="19" width="1.7109375" style="4" customWidth="1"/>
    <col min="20" max="20" width="10.140625" style="4" bestFit="1" customWidth="1"/>
    <col min="21" max="21" width="1.7109375" style="4" customWidth="1"/>
    <col min="22" max="22" width="9.28125" style="4" customWidth="1"/>
    <col min="23" max="23" width="1.7109375" style="4" customWidth="1"/>
    <col min="24" max="16384" width="9.140625" style="4" customWidth="1"/>
  </cols>
  <sheetData>
    <row r="1" spans="1:24" ht="15.75">
      <c r="A1" s="364" t="s">
        <v>169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2"/>
    </row>
    <row r="2" spans="1:24" ht="27.75" customHeight="1">
      <c r="A2" s="365" t="s">
        <v>34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2"/>
    </row>
    <row r="3" spans="1:24" ht="10.5" customHeight="1">
      <c r="A3" s="364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2"/>
    </row>
    <row r="4" spans="1:24" ht="15" thickBot="1">
      <c r="A4" s="305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28" t="s">
        <v>181</v>
      </c>
      <c r="W4" s="304"/>
      <c r="X4" s="2"/>
    </row>
    <row r="5" spans="1:24" ht="16.5" customHeight="1">
      <c r="A5" s="366"/>
      <c r="B5" s="367"/>
      <c r="C5" s="368"/>
      <c r="D5" s="369" t="s">
        <v>168</v>
      </c>
      <c r="E5" s="369"/>
      <c r="F5" s="369"/>
      <c r="G5" s="370"/>
      <c r="H5" s="200" t="s">
        <v>74</v>
      </c>
      <c r="I5" s="369"/>
      <c r="J5" s="369"/>
      <c r="K5" s="370"/>
      <c r="L5" s="371" t="s">
        <v>35</v>
      </c>
      <c r="M5" s="371"/>
      <c r="N5" s="371"/>
      <c r="O5" s="371"/>
      <c r="P5" s="372" t="s">
        <v>36</v>
      </c>
      <c r="Q5" s="371"/>
      <c r="R5" s="371"/>
      <c r="S5" s="373"/>
      <c r="T5" s="371" t="s">
        <v>36</v>
      </c>
      <c r="U5" s="371"/>
      <c r="V5" s="371"/>
      <c r="W5" s="371"/>
      <c r="X5" s="2"/>
    </row>
    <row r="6" spans="1:24" ht="15">
      <c r="A6" s="358" t="s">
        <v>6</v>
      </c>
      <c r="B6" s="374" t="s">
        <v>1</v>
      </c>
      <c r="C6" s="375"/>
      <c r="D6" s="251"/>
      <c r="E6" s="376"/>
      <c r="F6" s="376"/>
      <c r="G6" s="375"/>
      <c r="H6" s="377"/>
      <c r="I6" s="376"/>
      <c r="J6" s="376"/>
      <c r="K6" s="375"/>
      <c r="L6" s="376"/>
      <c r="M6" s="376"/>
      <c r="N6" s="376"/>
      <c r="O6" s="376"/>
      <c r="P6" s="378" t="s">
        <v>37</v>
      </c>
      <c r="Q6" s="379"/>
      <c r="R6" s="379"/>
      <c r="S6" s="380"/>
      <c r="T6" s="379" t="s">
        <v>38</v>
      </c>
      <c r="U6" s="379"/>
      <c r="V6" s="379"/>
      <c r="W6" s="381"/>
      <c r="X6" s="2"/>
    </row>
    <row r="7" spans="1:24" ht="15" customHeight="1">
      <c r="A7" s="363"/>
      <c r="B7" s="382" t="s">
        <v>84</v>
      </c>
      <c r="C7" s="375"/>
      <c r="D7" s="383" t="s">
        <v>7</v>
      </c>
      <c r="E7" s="383"/>
      <c r="F7" s="384" t="s">
        <v>8</v>
      </c>
      <c r="G7" s="385"/>
      <c r="H7" s="386" t="s">
        <v>7</v>
      </c>
      <c r="I7" s="383"/>
      <c r="J7" s="384" t="s">
        <v>8</v>
      </c>
      <c r="K7" s="385"/>
      <c r="L7" s="383" t="s">
        <v>7</v>
      </c>
      <c r="M7" s="383"/>
      <c r="N7" s="384" t="s">
        <v>8</v>
      </c>
      <c r="O7" s="383"/>
      <c r="P7" s="387" t="s">
        <v>7</v>
      </c>
      <c r="Q7" s="383"/>
      <c r="R7" s="388" t="s">
        <v>8</v>
      </c>
      <c r="S7" s="389"/>
      <c r="T7" s="383" t="s">
        <v>7</v>
      </c>
      <c r="U7" s="383"/>
      <c r="V7" s="388" t="s">
        <v>8</v>
      </c>
      <c r="W7" s="383"/>
      <c r="X7" s="2"/>
    </row>
    <row r="8" spans="1:24" ht="14.25" customHeight="1">
      <c r="A8" s="251"/>
      <c r="B8" s="377"/>
      <c r="C8" s="375"/>
      <c r="D8" s="376" t="s">
        <v>39</v>
      </c>
      <c r="E8" s="376"/>
      <c r="F8" s="390" t="s">
        <v>9</v>
      </c>
      <c r="G8" s="375"/>
      <c r="H8" s="377" t="s">
        <v>39</v>
      </c>
      <c r="I8" s="376"/>
      <c r="J8" s="390" t="s">
        <v>9</v>
      </c>
      <c r="K8" s="375"/>
      <c r="L8" s="376" t="s">
        <v>39</v>
      </c>
      <c r="M8" s="376"/>
      <c r="N8" s="390" t="s">
        <v>9</v>
      </c>
      <c r="O8" s="376"/>
      <c r="P8" s="391" t="s">
        <v>39</v>
      </c>
      <c r="Q8" s="376"/>
      <c r="R8" s="392" t="s">
        <v>9</v>
      </c>
      <c r="S8" s="269"/>
      <c r="T8" s="376" t="s">
        <v>39</v>
      </c>
      <c r="U8" s="376"/>
      <c r="V8" s="392" t="s">
        <v>9</v>
      </c>
      <c r="W8" s="376"/>
      <c r="X8" s="2"/>
    </row>
    <row r="9" spans="1:24" ht="15" thickBot="1">
      <c r="A9" s="359" t="s">
        <v>10</v>
      </c>
      <c r="B9" s="393" t="s">
        <v>11</v>
      </c>
      <c r="C9" s="394"/>
      <c r="D9" s="383" t="s">
        <v>12</v>
      </c>
      <c r="E9" s="383"/>
      <c r="F9" s="384" t="s">
        <v>13</v>
      </c>
      <c r="G9" s="385"/>
      <c r="H9" s="386" t="s">
        <v>14</v>
      </c>
      <c r="I9" s="383"/>
      <c r="J9" s="384" t="s">
        <v>15</v>
      </c>
      <c r="K9" s="385"/>
      <c r="L9" s="383" t="s">
        <v>16</v>
      </c>
      <c r="M9" s="383"/>
      <c r="N9" s="384" t="s">
        <v>17</v>
      </c>
      <c r="O9" s="383"/>
      <c r="P9" s="387" t="s">
        <v>40</v>
      </c>
      <c r="Q9" s="383"/>
      <c r="R9" s="384" t="s">
        <v>41</v>
      </c>
      <c r="S9" s="389"/>
      <c r="T9" s="383" t="s">
        <v>18</v>
      </c>
      <c r="U9" s="383"/>
      <c r="V9" s="384" t="s">
        <v>19</v>
      </c>
      <c r="W9" s="383"/>
      <c r="X9" s="2"/>
    </row>
    <row r="10" spans="1:24" ht="18.75" customHeight="1">
      <c r="A10" s="262" t="s">
        <v>24</v>
      </c>
      <c r="B10" s="459">
        <v>2428312</v>
      </c>
      <c r="C10" s="460"/>
      <c r="D10" s="461">
        <f>+'TABLE-1'!I82</f>
        <v>85060</v>
      </c>
      <c r="E10" s="462"/>
      <c r="F10" s="463">
        <f>D10/B10*100</f>
        <v>3.502844774477085</v>
      </c>
      <c r="G10" s="460"/>
      <c r="H10" s="459">
        <f>+'TABLE-1'!O82</f>
        <v>197027</v>
      </c>
      <c r="I10" s="462"/>
      <c r="J10" s="463">
        <f>H10/B10*100</f>
        <v>8.11374320927459</v>
      </c>
      <c r="K10" s="460"/>
      <c r="L10" s="461">
        <v>27317</v>
      </c>
      <c r="M10" s="462"/>
      <c r="N10" s="463">
        <f>L10/B10*100</f>
        <v>1.1249378168867923</v>
      </c>
      <c r="O10" s="462"/>
      <c r="P10" s="459">
        <f aca="true" t="shared" si="0" ref="P10:P19">D10+H10</f>
        <v>282087</v>
      </c>
      <c r="Q10" s="462"/>
      <c r="R10" s="464">
        <f>P10/B10*100</f>
        <v>11.616587983751677</v>
      </c>
      <c r="S10" s="460"/>
      <c r="T10" s="461">
        <f aca="true" t="shared" si="1" ref="T10:T19">L10+P10</f>
        <v>309404</v>
      </c>
      <c r="U10" s="462"/>
      <c r="V10" s="464">
        <f>T10/B10*100</f>
        <v>12.741525800638467</v>
      </c>
      <c r="W10" s="462"/>
      <c r="X10" s="2"/>
    </row>
    <row r="11" spans="1:24" ht="18.75" customHeight="1">
      <c r="A11" s="263" t="s">
        <v>25</v>
      </c>
      <c r="B11" s="465">
        <v>2677656</v>
      </c>
      <c r="C11" s="466"/>
      <c r="D11" s="453">
        <f>+'TABLE-1'!I83</f>
        <v>103182</v>
      </c>
      <c r="E11" s="362"/>
      <c r="F11" s="467">
        <f>D11/B11*100</f>
        <v>3.8534449533472555</v>
      </c>
      <c r="G11" s="466"/>
      <c r="H11" s="465">
        <f>+'TABLE-1'!O83</f>
        <v>190449</v>
      </c>
      <c r="I11" s="362"/>
      <c r="J11" s="467">
        <f>H11/B11*100</f>
        <v>7.112526777151359</v>
      </c>
      <c r="K11" s="466"/>
      <c r="L11" s="453">
        <v>42911</v>
      </c>
      <c r="M11" s="362"/>
      <c r="N11" s="467">
        <f>L11/B11*100</f>
        <v>1.6025583570107587</v>
      </c>
      <c r="O11" s="362"/>
      <c r="P11" s="465">
        <f t="shared" si="0"/>
        <v>293631</v>
      </c>
      <c r="Q11" s="362"/>
      <c r="R11" s="468">
        <f>P11/B11*100</f>
        <v>10.965971730498616</v>
      </c>
      <c r="S11" s="466"/>
      <c r="T11" s="453">
        <f t="shared" si="1"/>
        <v>336542</v>
      </c>
      <c r="U11" s="362"/>
      <c r="V11" s="468">
        <f>T11/B11*100</f>
        <v>12.568530087509375</v>
      </c>
      <c r="W11" s="362"/>
      <c r="X11" s="2"/>
    </row>
    <row r="12" spans="1:24" ht="18.75" customHeight="1">
      <c r="A12" s="263" t="s">
        <v>26</v>
      </c>
      <c r="B12" s="465">
        <v>2938379</v>
      </c>
      <c r="C12" s="466"/>
      <c r="D12" s="453">
        <f>+'TABLE-1'!I84</f>
        <v>110207</v>
      </c>
      <c r="E12" s="362"/>
      <c r="F12" s="467">
        <f>D12/B12*100</f>
        <v>3.7506053507733346</v>
      </c>
      <c r="G12" s="466"/>
      <c r="H12" s="465">
        <f>+'TABLE-1'!O84</f>
        <v>198302</v>
      </c>
      <c r="I12" s="362"/>
      <c r="J12" s="467">
        <f>H12/B12*100</f>
        <v>6.748686946101916</v>
      </c>
      <c r="K12" s="466"/>
      <c r="L12" s="453">
        <v>61927</v>
      </c>
      <c r="M12" s="362"/>
      <c r="N12" s="467">
        <f>L12/B12*100</f>
        <v>2.107522548997253</v>
      </c>
      <c r="O12" s="362"/>
      <c r="P12" s="465">
        <f t="shared" si="0"/>
        <v>308509</v>
      </c>
      <c r="Q12" s="362"/>
      <c r="R12" s="468">
        <f>P12/B12*100</f>
        <v>10.49929229687525</v>
      </c>
      <c r="S12" s="466"/>
      <c r="T12" s="453">
        <f t="shared" si="1"/>
        <v>370436</v>
      </c>
      <c r="U12" s="362"/>
      <c r="V12" s="468">
        <f>T12/B12*100</f>
        <v>12.606814845872503</v>
      </c>
      <c r="W12" s="362"/>
      <c r="X12" s="2"/>
    </row>
    <row r="13" spans="1:24" ht="18.75" customHeight="1">
      <c r="A13" s="263" t="s">
        <v>27</v>
      </c>
      <c r="B13" s="465">
        <v>3826111</v>
      </c>
      <c r="C13" s="466"/>
      <c r="D13" s="453">
        <f>+'TABLE-1'!I85</f>
        <v>112950</v>
      </c>
      <c r="E13" s="362"/>
      <c r="F13" s="467">
        <f>D13/B13*100</f>
        <v>2.952083721564795</v>
      </c>
      <c r="G13" s="466"/>
      <c r="H13" s="465">
        <f>+'TABLE-1'!O85</f>
        <v>234154</v>
      </c>
      <c r="I13" s="362"/>
      <c r="J13" s="467">
        <f>H13/B13*100</f>
        <v>6.119895632928579</v>
      </c>
      <c r="K13" s="466"/>
      <c r="L13" s="453">
        <v>38912</v>
      </c>
      <c r="M13" s="362"/>
      <c r="N13" s="467">
        <f>L13/B13*100</f>
        <v>1.0170117908236327</v>
      </c>
      <c r="O13" s="362"/>
      <c r="P13" s="465">
        <f t="shared" si="0"/>
        <v>347104</v>
      </c>
      <c r="Q13" s="362"/>
      <c r="R13" s="468">
        <f>P13/B13*100</f>
        <v>9.071979354493374</v>
      </c>
      <c r="S13" s="466"/>
      <c r="T13" s="453">
        <f t="shared" si="1"/>
        <v>386016</v>
      </c>
      <c r="U13" s="362"/>
      <c r="V13" s="468">
        <f>T13/B13*100</f>
        <v>10.088991145317006</v>
      </c>
      <c r="W13" s="362"/>
      <c r="X13" s="2"/>
    </row>
    <row r="14" spans="1:24" ht="18.75" customHeight="1">
      <c r="A14" s="263" t="s">
        <v>28</v>
      </c>
      <c r="B14" s="465">
        <v>4209873</v>
      </c>
      <c r="C14" s="466"/>
      <c r="D14" s="453">
        <f>+'TABLE-1'!I86</f>
        <v>124585</v>
      </c>
      <c r="E14" s="362"/>
      <c r="F14" s="467">
        <f>D14/B14*100</f>
        <v>2.959352930599094</v>
      </c>
      <c r="G14" s="466"/>
      <c r="H14" s="465">
        <f>+'TABLE-1'!O86</f>
        <v>267692</v>
      </c>
      <c r="I14" s="362"/>
      <c r="J14" s="467">
        <f>H14/B14*100</f>
        <v>6.358671627386385</v>
      </c>
      <c r="K14" s="466"/>
      <c r="L14" s="453">
        <v>30200</v>
      </c>
      <c r="M14" s="362"/>
      <c r="N14" s="467">
        <f>L14/B14*100</f>
        <v>0.7173613075738865</v>
      </c>
      <c r="O14" s="362"/>
      <c r="P14" s="465">
        <f t="shared" si="0"/>
        <v>392277</v>
      </c>
      <c r="Q14" s="362"/>
      <c r="R14" s="468">
        <f>P14/B14*100</f>
        <v>9.318024557985478</v>
      </c>
      <c r="S14" s="466"/>
      <c r="T14" s="453">
        <f t="shared" si="1"/>
        <v>422477</v>
      </c>
      <c r="U14" s="362"/>
      <c r="V14" s="468">
        <f>T14/B14*100</f>
        <v>10.035385865559366</v>
      </c>
      <c r="W14" s="362"/>
      <c r="X14" s="2"/>
    </row>
    <row r="15" spans="1:24" ht="9" customHeight="1">
      <c r="A15" s="263"/>
      <c r="B15" s="465"/>
      <c r="C15" s="466"/>
      <c r="D15" s="453"/>
      <c r="E15" s="362"/>
      <c r="F15" s="467"/>
      <c r="G15" s="466"/>
      <c r="H15" s="465"/>
      <c r="I15" s="362"/>
      <c r="J15" s="467"/>
      <c r="K15" s="466"/>
      <c r="L15" s="453"/>
      <c r="M15" s="362"/>
      <c r="N15" s="467"/>
      <c r="O15" s="362"/>
      <c r="P15" s="465"/>
      <c r="Q15" s="362"/>
      <c r="R15" s="468"/>
      <c r="S15" s="466"/>
      <c r="T15" s="453"/>
      <c r="U15" s="362"/>
      <c r="V15" s="468"/>
      <c r="W15" s="362"/>
      <c r="X15" s="2"/>
    </row>
    <row r="16" spans="1:24" ht="18.75" customHeight="1">
      <c r="A16" s="263" t="s">
        <v>29</v>
      </c>
      <c r="B16" s="465">
        <v>4452654</v>
      </c>
      <c r="C16" s="466"/>
      <c r="D16" s="453">
        <f>+'TABLE-1'!I88</f>
        <v>142505</v>
      </c>
      <c r="E16" s="362"/>
      <c r="F16" s="467">
        <f aca="true" t="shared" si="2" ref="F16:F24">D16/B16*100</f>
        <v>3.2004507873281867</v>
      </c>
      <c r="G16" s="466"/>
      <c r="H16" s="465">
        <f>+'TABLE-1'!O88</f>
        <v>261565</v>
      </c>
      <c r="I16" s="362"/>
      <c r="J16" s="467">
        <f aca="true" t="shared" si="3" ref="J16:J21">H16/B16*100</f>
        <v>5.874361672836021</v>
      </c>
      <c r="K16" s="466"/>
      <c r="L16" s="453">
        <v>54854</v>
      </c>
      <c r="M16" s="362"/>
      <c r="N16" s="467">
        <f aca="true" t="shared" si="4" ref="N16:N21">L16/B16*100</f>
        <v>1.2319394230946308</v>
      </c>
      <c r="O16" s="362"/>
      <c r="P16" s="465">
        <f t="shared" si="0"/>
        <v>404070</v>
      </c>
      <c r="Q16" s="362"/>
      <c r="R16" s="468">
        <f aca="true" t="shared" si="5" ref="R16:R21">P16/B16*100</f>
        <v>9.074812460164209</v>
      </c>
      <c r="S16" s="466"/>
      <c r="T16" s="453">
        <f t="shared" si="1"/>
        <v>458924</v>
      </c>
      <c r="U16" s="362"/>
      <c r="V16" s="468">
        <f aca="true" t="shared" si="6" ref="V16:V21">T16/B16*100</f>
        <v>10.306751883258839</v>
      </c>
      <c r="W16" s="362"/>
      <c r="X16" s="2"/>
    </row>
    <row r="17" spans="1:28" ht="18.75" customHeight="1">
      <c r="A17" s="263" t="s">
        <v>83</v>
      </c>
      <c r="B17" s="465">
        <v>4875648</v>
      </c>
      <c r="C17" s="466"/>
      <c r="D17" s="453">
        <f>+'TABLE-1'!I89</f>
        <v>151898</v>
      </c>
      <c r="E17" s="362"/>
      <c r="F17" s="467">
        <f t="shared" si="2"/>
        <v>3.1154422960804387</v>
      </c>
      <c r="G17" s="466"/>
      <c r="H17" s="465">
        <f>+'TABLE-1'!O89</f>
        <v>308729</v>
      </c>
      <c r="I17" s="362"/>
      <c r="J17" s="467">
        <f t="shared" si="3"/>
        <v>6.332060887086188</v>
      </c>
      <c r="K17" s="466"/>
      <c r="L17" s="453">
        <v>68230</v>
      </c>
      <c r="M17" s="362"/>
      <c r="N17" s="467">
        <f t="shared" si="4"/>
        <v>1.3994037305400224</v>
      </c>
      <c r="O17" s="362"/>
      <c r="P17" s="465">
        <f>D17+H17</f>
        <v>460627</v>
      </c>
      <c r="Q17" s="362"/>
      <c r="R17" s="468">
        <f t="shared" si="5"/>
        <v>9.447503183166628</v>
      </c>
      <c r="S17" s="466"/>
      <c r="T17" s="453">
        <f>L17+P17</f>
        <v>528857</v>
      </c>
      <c r="U17" s="362"/>
      <c r="V17" s="468">
        <f t="shared" si="6"/>
        <v>10.84690691370665</v>
      </c>
      <c r="W17" s="362"/>
      <c r="X17" s="45"/>
      <c r="Y17" s="44"/>
      <c r="Z17" s="44"/>
      <c r="AA17" s="44"/>
      <c r="AB17" s="44"/>
    </row>
    <row r="18" spans="1:28" ht="18.75" customHeight="1">
      <c r="A18" s="263" t="s">
        <v>106</v>
      </c>
      <c r="B18" s="465">
        <v>5640580</v>
      </c>
      <c r="C18" s="466"/>
      <c r="D18" s="453">
        <f>+'TABLE-1'!I90</f>
        <v>165079</v>
      </c>
      <c r="E18" s="362"/>
      <c r="F18" s="467">
        <f t="shared" si="2"/>
        <v>2.9266316584464716</v>
      </c>
      <c r="G18" s="466"/>
      <c r="H18" s="465">
        <f>+'TABLE-1'!O90</f>
        <v>355764</v>
      </c>
      <c r="I18" s="362"/>
      <c r="J18" s="467">
        <f t="shared" si="3"/>
        <v>6.307223725219748</v>
      </c>
      <c r="K18" s="466"/>
      <c r="L18" s="453">
        <v>61400</v>
      </c>
      <c r="M18" s="362"/>
      <c r="N18" s="467">
        <f t="shared" si="4"/>
        <v>1.088540540157218</v>
      </c>
      <c r="O18" s="362"/>
      <c r="P18" s="465">
        <f>D18+H18</f>
        <v>520843</v>
      </c>
      <c r="Q18" s="362"/>
      <c r="R18" s="468">
        <f t="shared" si="5"/>
        <v>9.233855383666219</v>
      </c>
      <c r="S18" s="466"/>
      <c r="T18" s="453">
        <f>L18+P18</f>
        <v>582243</v>
      </c>
      <c r="U18" s="362"/>
      <c r="V18" s="468">
        <f t="shared" si="6"/>
        <v>10.322395923823438</v>
      </c>
      <c r="W18" s="362"/>
      <c r="X18" s="45"/>
      <c r="Y18" s="44"/>
      <c r="Z18" s="44"/>
      <c r="AA18" s="44"/>
      <c r="AB18" s="44"/>
    </row>
    <row r="19" spans="1:27" ht="18.75" customHeight="1">
      <c r="A19" s="263" t="s">
        <v>110</v>
      </c>
      <c r="B19" s="465">
        <v>6499782</v>
      </c>
      <c r="C19" s="466"/>
      <c r="D19" s="453">
        <f>+'TABLE-1'!I91</f>
        <v>183372</v>
      </c>
      <c r="E19" s="362"/>
      <c r="F19" s="467">
        <f t="shared" si="2"/>
        <v>2.8212023110928954</v>
      </c>
      <c r="G19" s="466"/>
      <c r="H19" s="465">
        <f>+'TABLE-1'!O91</f>
        <v>407015</v>
      </c>
      <c r="I19" s="362"/>
      <c r="J19" s="467">
        <f t="shared" si="3"/>
        <v>6.261979247919392</v>
      </c>
      <c r="K19" s="466"/>
      <c r="L19" s="453">
        <v>26769</v>
      </c>
      <c r="M19" s="362"/>
      <c r="N19" s="467">
        <f t="shared" si="4"/>
        <v>0.4118445818644379</v>
      </c>
      <c r="O19" s="362"/>
      <c r="P19" s="465">
        <f t="shared" si="0"/>
        <v>590387</v>
      </c>
      <c r="Q19" s="362"/>
      <c r="R19" s="468">
        <f t="shared" si="5"/>
        <v>9.083181559012287</v>
      </c>
      <c r="S19" s="466"/>
      <c r="T19" s="453">
        <f t="shared" si="1"/>
        <v>617156</v>
      </c>
      <c r="U19" s="362"/>
      <c r="V19" s="468">
        <f t="shared" si="6"/>
        <v>9.495026140876725</v>
      </c>
      <c r="W19" s="362"/>
      <c r="X19" s="45"/>
      <c r="Y19" s="44"/>
      <c r="Z19" s="44"/>
      <c r="AA19" s="44"/>
    </row>
    <row r="20" spans="1:24" ht="18.75" customHeight="1">
      <c r="A20" s="264" t="s">
        <v>179</v>
      </c>
      <c r="B20" s="465">
        <v>7623205</v>
      </c>
      <c r="C20" s="466"/>
      <c r="D20" s="453">
        <f>+'TABLE-1'!I92</f>
        <v>224988</v>
      </c>
      <c r="E20" s="362"/>
      <c r="F20" s="467">
        <f t="shared" si="2"/>
        <v>2.9513570735668266</v>
      </c>
      <c r="G20" s="466"/>
      <c r="H20" s="465">
        <f>+'TABLE-1'!O92</f>
        <v>488454</v>
      </c>
      <c r="I20" s="362"/>
      <c r="J20" s="467">
        <f t="shared" si="3"/>
        <v>6.40746247805221</v>
      </c>
      <c r="K20" s="466"/>
      <c r="L20" s="453">
        <v>50800</v>
      </c>
      <c r="M20" s="362"/>
      <c r="N20" s="467">
        <f t="shared" si="4"/>
        <v>0.6663863821056891</v>
      </c>
      <c r="O20" s="362"/>
      <c r="P20" s="465">
        <f>D20+H20</f>
        <v>713442</v>
      </c>
      <c r="Q20" s="362"/>
      <c r="R20" s="468">
        <f t="shared" si="5"/>
        <v>9.358819551619037</v>
      </c>
      <c r="S20" s="466"/>
      <c r="T20" s="453">
        <f>L20+P20</f>
        <v>764242</v>
      </c>
      <c r="U20" s="362"/>
      <c r="V20" s="468">
        <f t="shared" si="6"/>
        <v>10.025205933724726</v>
      </c>
      <c r="W20" s="362"/>
      <c r="X20" s="2"/>
    </row>
    <row r="21" spans="1:24" ht="18.75" customHeight="1">
      <c r="A21" s="264" t="s">
        <v>180</v>
      </c>
      <c r="B21" s="465">
        <v>8673007</v>
      </c>
      <c r="C21" s="466"/>
      <c r="D21" s="453">
        <v>333737</v>
      </c>
      <c r="E21" s="362"/>
      <c r="F21" s="467">
        <f t="shared" si="2"/>
        <v>3.8479964330710215</v>
      </c>
      <c r="G21" s="466"/>
      <c r="H21" s="465">
        <v>513499</v>
      </c>
      <c r="I21" s="362"/>
      <c r="J21" s="467">
        <f t="shared" si="3"/>
        <v>5.920657045474539</v>
      </c>
      <c r="K21" s="466"/>
      <c r="L21" s="453">
        <v>18071</v>
      </c>
      <c r="M21" s="362"/>
      <c r="N21" s="467">
        <f t="shared" si="4"/>
        <v>0.20835910774659816</v>
      </c>
      <c r="O21" s="362"/>
      <c r="P21" s="465">
        <f>D21+H21</f>
        <v>847236</v>
      </c>
      <c r="Q21" s="362"/>
      <c r="R21" s="468">
        <f t="shared" si="5"/>
        <v>9.768653478545561</v>
      </c>
      <c r="S21" s="466"/>
      <c r="T21" s="453">
        <f>L21+P21</f>
        <v>865307</v>
      </c>
      <c r="U21" s="362"/>
      <c r="V21" s="468">
        <f t="shared" si="6"/>
        <v>9.97701258629216</v>
      </c>
      <c r="W21" s="362"/>
      <c r="X21" s="2"/>
    </row>
    <row r="22" spans="1:24" ht="9" customHeight="1">
      <c r="A22" s="264"/>
      <c r="B22" s="465"/>
      <c r="C22" s="466"/>
      <c r="D22" s="453"/>
      <c r="E22" s="362"/>
      <c r="F22" s="467"/>
      <c r="G22" s="466"/>
      <c r="H22" s="465"/>
      <c r="I22" s="362"/>
      <c r="J22" s="467"/>
      <c r="K22" s="466"/>
      <c r="L22" s="453"/>
      <c r="M22" s="362"/>
      <c r="N22" s="467"/>
      <c r="O22" s="362"/>
      <c r="P22" s="465"/>
      <c r="Q22" s="362"/>
      <c r="R22" s="468"/>
      <c r="S22" s="466"/>
      <c r="T22" s="453"/>
      <c r="U22" s="362"/>
      <c r="V22" s="468"/>
      <c r="W22" s="314"/>
      <c r="X22" s="2"/>
    </row>
    <row r="23" spans="1:24" ht="18.75" customHeight="1">
      <c r="A23" s="264" t="s">
        <v>186</v>
      </c>
      <c r="B23" s="465">
        <v>10284380</v>
      </c>
      <c r="C23" s="466"/>
      <c r="D23" s="453">
        <v>387861</v>
      </c>
      <c r="E23" s="469"/>
      <c r="F23" s="470">
        <f t="shared" si="2"/>
        <v>3.7713600625414463</v>
      </c>
      <c r="G23" s="466"/>
      <c r="H23" s="465">
        <v>620230</v>
      </c>
      <c r="I23" s="362"/>
      <c r="J23" s="467">
        <f>H23/B23*100</f>
        <v>6.030796217175951</v>
      </c>
      <c r="K23" s="466"/>
      <c r="L23" s="453">
        <v>18071</v>
      </c>
      <c r="M23" s="362"/>
      <c r="N23" s="467">
        <f>L23/B23*100</f>
        <v>0.17571307166790803</v>
      </c>
      <c r="O23" s="362"/>
      <c r="P23" s="465">
        <f>D23+H23</f>
        <v>1008091</v>
      </c>
      <c r="Q23" s="362"/>
      <c r="R23" s="468">
        <f>P23/B23*100</f>
        <v>9.802156279717398</v>
      </c>
      <c r="S23" s="466"/>
      <c r="T23" s="453">
        <f>L23+P23</f>
        <v>1026162</v>
      </c>
      <c r="U23" s="362"/>
      <c r="V23" s="468">
        <f>T23/B23*100</f>
        <v>9.977869351385305</v>
      </c>
      <c r="W23" s="314"/>
      <c r="X23" s="2"/>
    </row>
    <row r="24" spans="1:24" ht="18.75" customHeight="1" thickBot="1">
      <c r="A24" s="265" t="s">
        <v>188</v>
      </c>
      <c r="B24" s="471">
        <v>13095039</v>
      </c>
      <c r="C24" s="472"/>
      <c r="D24" s="473">
        <v>443548</v>
      </c>
      <c r="E24" s="474"/>
      <c r="F24" s="475">
        <f t="shared" si="2"/>
        <v>3.3871453151074995</v>
      </c>
      <c r="G24" s="472"/>
      <c r="H24" s="471">
        <v>717602</v>
      </c>
      <c r="I24" s="474"/>
      <c r="J24" s="475">
        <f>H24/B24*100</f>
        <v>5.479953133396548</v>
      </c>
      <c r="K24" s="472"/>
      <c r="L24" s="473">
        <v>18071</v>
      </c>
      <c r="M24" s="474"/>
      <c r="N24" s="475">
        <f>L24/B24*100</f>
        <v>0.13799882535668662</v>
      </c>
      <c r="O24" s="450"/>
      <c r="P24" s="471">
        <v>1161150</v>
      </c>
      <c r="Q24" s="474"/>
      <c r="R24" s="476">
        <f>P24/B24*100</f>
        <v>8.867098448504047</v>
      </c>
      <c r="S24" s="472"/>
      <c r="T24" s="473">
        <f>L24+P24</f>
        <v>1179221</v>
      </c>
      <c r="U24" s="474"/>
      <c r="V24" s="476">
        <f>T24/B24*100</f>
        <v>9.005097273860734</v>
      </c>
      <c r="W24" s="439"/>
      <c r="X24" s="2"/>
    </row>
    <row r="25" spans="1:24" ht="15">
      <c r="A25" s="240"/>
      <c r="B25" s="240"/>
      <c r="C25" s="240"/>
      <c r="D25" s="241"/>
      <c r="E25" s="241"/>
      <c r="F25" s="242" t="s">
        <v>189</v>
      </c>
      <c r="G25" s="243"/>
      <c r="H25" s="244"/>
      <c r="I25" s="241"/>
      <c r="J25" s="241"/>
      <c r="K25" s="243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"/>
    </row>
    <row r="26" spans="1:24" ht="15.75">
      <c r="A26" s="163"/>
      <c r="B26" s="112"/>
      <c r="C26" s="6"/>
      <c r="D26" s="112"/>
      <c r="E26" s="6"/>
      <c r="F26" s="124"/>
      <c r="G26" s="6"/>
      <c r="H26" s="112"/>
      <c r="I26" s="6"/>
      <c r="J26" s="124"/>
      <c r="K26" s="6"/>
      <c r="L26" s="112"/>
      <c r="M26" s="6"/>
      <c r="N26" s="124"/>
      <c r="O26" s="6"/>
      <c r="P26" s="112"/>
      <c r="Q26" s="6"/>
      <c r="R26" s="123"/>
      <c r="S26" s="6"/>
      <c r="T26" s="112"/>
      <c r="U26" s="6"/>
      <c r="V26" s="123"/>
      <c r="W26" s="6"/>
      <c r="X26" s="45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</sheetData>
  <printOptions horizontalCentered="1"/>
  <pageMargins left="0.88" right="0.88" top="1.1" bottom="1.09" header="0" footer="1.09"/>
  <pageSetup firstPageNumber="6" useFirstPageNumber="1" horizontalDpi="600" verticalDpi="600" orientation="landscape" paperSize="9" scale="90" r:id="rId1"/>
  <headerFooter alignWithMargins="0">
    <oddFooter>&amp;C&amp;P</oddFoot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B10" sqref="B10:O23"/>
    </sheetView>
  </sheetViews>
  <sheetFormatPr defaultColWidth="9.140625" defaultRowHeight="12.75"/>
  <cols>
    <col min="1" max="2" width="11.7109375" style="4" customWidth="1"/>
    <col min="3" max="3" width="1.7109375" style="4" customWidth="1"/>
    <col min="4" max="4" width="10.7109375" style="4" customWidth="1"/>
    <col min="5" max="5" width="1.7109375" style="4" customWidth="1"/>
    <col min="6" max="6" width="10.7109375" style="4" customWidth="1"/>
    <col min="7" max="7" width="1.7109375" style="4" customWidth="1"/>
    <col min="8" max="8" width="11.7109375" style="4" customWidth="1"/>
    <col min="9" max="9" width="1.7109375" style="4" customWidth="1"/>
    <col min="10" max="10" width="11.7109375" style="4" customWidth="1"/>
    <col min="11" max="11" width="1.7109375" style="4" customWidth="1"/>
    <col min="12" max="12" width="11.7109375" style="4" customWidth="1"/>
    <col min="13" max="13" width="1.7109375" style="4" customWidth="1"/>
    <col min="14" max="14" width="11.7109375" style="4" customWidth="1"/>
    <col min="15" max="15" width="1.7109375" style="4" customWidth="1"/>
    <col min="16" max="16384" width="9.140625" style="4" customWidth="1"/>
  </cols>
  <sheetData>
    <row r="1" spans="1:18" ht="15.75">
      <c r="A1" s="364" t="s">
        <v>167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5"/>
      <c r="Q1" s="2"/>
      <c r="R1" s="2"/>
    </row>
    <row r="2" spans="1:18" ht="25.5" customHeight="1">
      <c r="A2" s="395" t="s">
        <v>30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5"/>
      <c r="Q2" s="2"/>
      <c r="R2" s="2"/>
    </row>
    <row r="3" spans="1:18" ht="7.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5"/>
      <c r="Q3" s="2"/>
      <c r="R3" s="2"/>
    </row>
    <row r="4" spans="1:18" ht="15.75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96"/>
      <c r="M4" s="302"/>
      <c r="N4" s="397" t="s">
        <v>185</v>
      </c>
      <c r="O4" s="302"/>
      <c r="P4" s="5"/>
      <c r="Q4" s="2"/>
      <c r="R4" s="2"/>
    </row>
    <row r="5" spans="1:18" ht="23.25" customHeight="1">
      <c r="A5" s="398"/>
      <c r="B5" s="399" t="s">
        <v>1</v>
      </c>
      <c r="C5" s="400"/>
      <c r="D5" s="346" t="s">
        <v>31</v>
      </c>
      <c r="E5" s="346"/>
      <c r="F5" s="346"/>
      <c r="G5" s="346"/>
      <c r="H5" s="399" t="s">
        <v>32</v>
      </c>
      <c r="I5" s="346"/>
      <c r="J5" s="346"/>
      <c r="K5" s="400"/>
      <c r="L5" s="346" t="s">
        <v>33</v>
      </c>
      <c r="M5" s="346"/>
      <c r="N5" s="346"/>
      <c r="O5" s="333"/>
      <c r="P5" s="5"/>
      <c r="Q5" s="2"/>
      <c r="R5" s="2"/>
    </row>
    <row r="6" spans="1:18" ht="15">
      <c r="A6" s="401" t="s">
        <v>6</v>
      </c>
      <c r="B6" s="402" t="s">
        <v>84</v>
      </c>
      <c r="C6" s="269"/>
      <c r="D6" s="383" t="s">
        <v>7</v>
      </c>
      <c r="E6" s="383"/>
      <c r="F6" s="384" t="s">
        <v>8</v>
      </c>
      <c r="G6" s="383"/>
      <c r="H6" s="387" t="s">
        <v>7</v>
      </c>
      <c r="I6" s="383"/>
      <c r="J6" s="384" t="s">
        <v>8</v>
      </c>
      <c r="K6" s="389"/>
      <c r="L6" s="403" t="s">
        <v>7</v>
      </c>
      <c r="M6" s="383"/>
      <c r="N6" s="388" t="s">
        <v>8</v>
      </c>
      <c r="O6" s="383"/>
      <c r="P6" s="5"/>
      <c r="Q6" s="2"/>
      <c r="R6" s="2"/>
    </row>
    <row r="7" spans="1:18" ht="15">
      <c r="A7" s="267"/>
      <c r="B7" s="402"/>
      <c r="C7" s="269"/>
      <c r="D7" s="362"/>
      <c r="E7" s="376"/>
      <c r="F7" s="390" t="s">
        <v>9</v>
      </c>
      <c r="G7" s="376"/>
      <c r="H7" s="404"/>
      <c r="I7" s="376"/>
      <c r="J7" s="390" t="s">
        <v>9</v>
      </c>
      <c r="K7" s="269"/>
      <c r="L7" s="358"/>
      <c r="M7" s="376"/>
      <c r="N7" s="392" t="s">
        <v>9</v>
      </c>
      <c r="O7" s="376"/>
      <c r="P7" s="5"/>
      <c r="Q7" s="2"/>
      <c r="R7" s="2"/>
    </row>
    <row r="8" spans="1:18" ht="15.75" thickBot="1">
      <c r="A8" s="405" t="s">
        <v>10</v>
      </c>
      <c r="B8" s="406" t="s">
        <v>11</v>
      </c>
      <c r="C8" s="405"/>
      <c r="D8" s="407" t="s">
        <v>12</v>
      </c>
      <c r="E8" s="407"/>
      <c r="F8" s="408" t="s">
        <v>13</v>
      </c>
      <c r="G8" s="407"/>
      <c r="H8" s="406" t="s">
        <v>14</v>
      </c>
      <c r="I8" s="407"/>
      <c r="J8" s="408" t="s">
        <v>15</v>
      </c>
      <c r="K8" s="405"/>
      <c r="L8" s="407" t="s">
        <v>16</v>
      </c>
      <c r="M8" s="407"/>
      <c r="N8" s="408" t="s">
        <v>17</v>
      </c>
      <c r="O8" s="407"/>
      <c r="P8" s="5"/>
      <c r="Q8" s="2"/>
      <c r="R8" s="2"/>
    </row>
    <row r="9" spans="1:18" ht="18.75" customHeight="1" hidden="1">
      <c r="A9" s="175" t="s">
        <v>24</v>
      </c>
      <c r="B9" s="113">
        <f>'TABLE-6'!B10</f>
        <v>2428312</v>
      </c>
      <c r="C9" s="111"/>
      <c r="D9" s="113">
        <f>+'TABLE-1'!B82</f>
        <v>80400</v>
      </c>
      <c r="E9" s="7"/>
      <c r="F9" s="124">
        <v>3.31</v>
      </c>
      <c r="G9" s="6"/>
      <c r="H9" s="113">
        <f aca="true" t="shared" si="0" ref="H9:H18">L9-D9</f>
        <v>4660</v>
      </c>
      <c r="I9" s="7"/>
      <c r="J9" s="124">
        <f aca="true" t="shared" si="1" ref="J9:J14">H9/B9*100</f>
        <v>0.19190285268120405</v>
      </c>
      <c r="K9" s="111"/>
      <c r="L9" s="144">
        <f>+'TABLE-1'!I82</f>
        <v>85060</v>
      </c>
      <c r="M9" s="7"/>
      <c r="N9" s="125">
        <f>L9/B9*100</f>
        <v>3.502844774477085</v>
      </c>
      <c r="O9" s="6"/>
      <c r="P9" s="5"/>
      <c r="Q9" s="2"/>
      <c r="R9" s="2"/>
    </row>
    <row r="10" spans="1:18" ht="18.75" customHeight="1">
      <c r="A10" s="266" t="s">
        <v>25</v>
      </c>
      <c r="B10" s="477">
        <f>'TABLE-6'!B11</f>
        <v>2677656</v>
      </c>
      <c r="C10" s="266"/>
      <c r="D10" s="477">
        <f>+'TABLE-1'!B83</f>
        <v>97135</v>
      </c>
      <c r="E10" s="478"/>
      <c r="F10" s="470">
        <f>D10/B10*100</f>
        <v>3.627613106388573</v>
      </c>
      <c r="G10" s="362"/>
      <c r="H10" s="477">
        <f t="shared" si="0"/>
        <v>6047</v>
      </c>
      <c r="I10" s="478"/>
      <c r="J10" s="470">
        <f t="shared" si="1"/>
        <v>0.22583184695868325</v>
      </c>
      <c r="K10" s="266"/>
      <c r="L10" s="479">
        <f>+'TABLE-1'!I83</f>
        <v>103182</v>
      </c>
      <c r="M10" s="478"/>
      <c r="N10" s="480">
        <f>L10/B10*100</f>
        <v>3.8534449533472555</v>
      </c>
      <c r="O10" s="362"/>
      <c r="P10" s="5"/>
      <c r="Q10" s="2"/>
      <c r="R10" s="2"/>
    </row>
    <row r="11" spans="1:18" ht="18.75" customHeight="1">
      <c r="A11" s="266" t="s">
        <v>26</v>
      </c>
      <c r="B11" s="477">
        <f>'TABLE-6'!B12</f>
        <v>2938379</v>
      </c>
      <c r="C11" s="266"/>
      <c r="D11" s="477">
        <f>+'TABLE-1'!B84</f>
        <v>103189</v>
      </c>
      <c r="E11" s="478"/>
      <c r="F11" s="470">
        <f>D11/B11*100</f>
        <v>3.511766181285668</v>
      </c>
      <c r="G11" s="362"/>
      <c r="H11" s="477">
        <f t="shared" si="0"/>
        <v>7018</v>
      </c>
      <c r="I11" s="478"/>
      <c r="J11" s="470">
        <f t="shared" si="1"/>
        <v>0.2388391694876665</v>
      </c>
      <c r="K11" s="266"/>
      <c r="L11" s="479">
        <f>+'TABLE-1'!I84</f>
        <v>110207</v>
      </c>
      <c r="M11" s="478"/>
      <c r="N11" s="480">
        <f>L11/B11*100</f>
        <v>3.7506053507733346</v>
      </c>
      <c r="O11" s="362"/>
      <c r="P11" s="5"/>
      <c r="Q11" s="2"/>
      <c r="R11" s="2"/>
    </row>
    <row r="12" spans="1:18" ht="18.75" customHeight="1">
      <c r="A12" s="266" t="s">
        <v>27</v>
      </c>
      <c r="B12" s="477">
        <f>'TABLE-6'!B13</f>
        <v>3826111</v>
      </c>
      <c r="C12" s="266"/>
      <c r="D12" s="477">
        <f>+'TABLE-1'!B85</f>
        <v>105337</v>
      </c>
      <c r="E12" s="478"/>
      <c r="F12" s="470">
        <f>D12/B12*100</f>
        <v>2.753108835577431</v>
      </c>
      <c r="G12" s="362"/>
      <c r="H12" s="477">
        <f t="shared" si="0"/>
        <v>7613</v>
      </c>
      <c r="I12" s="478"/>
      <c r="J12" s="470">
        <f t="shared" si="1"/>
        <v>0.19897488598736418</v>
      </c>
      <c r="K12" s="266"/>
      <c r="L12" s="479">
        <f>+'TABLE-1'!I85</f>
        <v>112950</v>
      </c>
      <c r="M12" s="478"/>
      <c r="N12" s="480">
        <f>L12/B12*100</f>
        <v>2.952083721564795</v>
      </c>
      <c r="O12" s="362"/>
      <c r="P12" s="5"/>
      <c r="Q12" s="2"/>
      <c r="R12" s="2"/>
    </row>
    <row r="13" spans="1:18" ht="18.75" customHeight="1">
      <c r="A13" s="269" t="s">
        <v>28</v>
      </c>
      <c r="B13" s="477">
        <f>'TABLE-6'!B14</f>
        <v>4209873</v>
      </c>
      <c r="C13" s="266"/>
      <c r="D13" s="477">
        <f>+'TABLE-1'!B86</f>
        <v>117462</v>
      </c>
      <c r="E13" s="478"/>
      <c r="F13" s="470">
        <f>D13/B13*100</f>
        <v>2.790155427491518</v>
      </c>
      <c r="G13" s="362"/>
      <c r="H13" s="477">
        <f t="shared" si="0"/>
        <v>7123</v>
      </c>
      <c r="I13" s="478"/>
      <c r="J13" s="470">
        <f t="shared" si="1"/>
        <v>0.16919750310757592</v>
      </c>
      <c r="K13" s="266"/>
      <c r="L13" s="479">
        <f>+'TABLE-1'!I86</f>
        <v>124585</v>
      </c>
      <c r="M13" s="478"/>
      <c r="N13" s="480">
        <f>L13/B13*100</f>
        <v>2.959352930599094</v>
      </c>
      <c r="O13" s="362"/>
      <c r="P13" s="5"/>
      <c r="Q13" s="2"/>
      <c r="R13" s="2"/>
    </row>
    <row r="14" spans="1:18" ht="18.75" customHeight="1">
      <c r="A14" s="269" t="s">
        <v>29</v>
      </c>
      <c r="B14" s="477">
        <f>'TABLE-6'!B16</f>
        <v>4452654</v>
      </c>
      <c r="C14" s="266"/>
      <c r="D14" s="477">
        <f>+'TABLE-1'!B88</f>
        <v>136542</v>
      </c>
      <c r="E14" s="478"/>
      <c r="F14" s="470">
        <f>D14/B14*100</f>
        <v>3.0665306578952687</v>
      </c>
      <c r="G14" s="362"/>
      <c r="H14" s="477">
        <f t="shared" si="0"/>
        <v>5963</v>
      </c>
      <c r="I14" s="478"/>
      <c r="J14" s="470">
        <f t="shared" si="1"/>
        <v>0.13392012943291798</v>
      </c>
      <c r="K14" s="266"/>
      <c r="L14" s="479">
        <f>+'TABLE-1'!I88</f>
        <v>142505</v>
      </c>
      <c r="M14" s="478"/>
      <c r="N14" s="480">
        <f aca="true" t="shared" si="2" ref="N14:N20">L14/B14*100</f>
        <v>3.2004507873281867</v>
      </c>
      <c r="O14" s="362"/>
      <c r="P14" s="5"/>
      <c r="Q14" s="2"/>
      <c r="R14" s="2"/>
    </row>
    <row r="15" spans="1:18" ht="9" customHeight="1">
      <c r="A15" s="269"/>
      <c r="B15" s="477"/>
      <c r="C15" s="266"/>
      <c r="D15" s="477"/>
      <c r="E15" s="478"/>
      <c r="F15" s="470"/>
      <c r="G15" s="362"/>
      <c r="H15" s="477"/>
      <c r="I15" s="478"/>
      <c r="J15" s="470"/>
      <c r="K15" s="266"/>
      <c r="L15" s="479"/>
      <c r="M15" s="478"/>
      <c r="N15" s="480"/>
      <c r="O15" s="362"/>
      <c r="P15" s="5"/>
      <c r="Q15" s="2"/>
      <c r="R15" s="2"/>
    </row>
    <row r="16" spans="1:22" ht="18.75" customHeight="1">
      <c r="A16" s="266" t="s">
        <v>83</v>
      </c>
      <c r="B16" s="477">
        <f>'TABLE-6'!B17</f>
        <v>4875648</v>
      </c>
      <c r="C16" s="266"/>
      <c r="D16" s="477">
        <f>+'TABLE-1'!B89</f>
        <v>145366</v>
      </c>
      <c r="E16" s="478"/>
      <c r="F16" s="470">
        <f aca="true" t="shared" si="3" ref="F16:F22">D16/B16*100</f>
        <v>2.9814703604526005</v>
      </c>
      <c r="G16" s="362"/>
      <c r="H16" s="477">
        <f>L16-D16</f>
        <v>6532</v>
      </c>
      <c r="I16" s="478"/>
      <c r="J16" s="470">
        <f aca="true" t="shared" si="4" ref="J16:J22">H16/B16*100</f>
        <v>0.1339719356278386</v>
      </c>
      <c r="K16" s="266"/>
      <c r="L16" s="479">
        <f>+'TABLE-1'!I89</f>
        <v>151898</v>
      </c>
      <c r="M16" s="478"/>
      <c r="N16" s="480">
        <f t="shared" si="2"/>
        <v>3.1154422960804387</v>
      </c>
      <c r="O16" s="362"/>
      <c r="P16" s="17"/>
      <c r="Q16" s="45"/>
      <c r="R16" s="45"/>
      <c r="S16" s="44"/>
      <c r="T16" s="44"/>
      <c r="U16" s="44"/>
      <c r="V16" s="44"/>
    </row>
    <row r="17" spans="1:21" ht="18.75" customHeight="1">
      <c r="A17" s="266" t="s">
        <v>106</v>
      </c>
      <c r="B17" s="477">
        <f>'TABLE-6'!B18</f>
        <v>5640580</v>
      </c>
      <c r="C17" s="266"/>
      <c r="D17" s="477">
        <f>+'TABLE-1'!B90</f>
        <v>157448</v>
      </c>
      <c r="E17" s="478"/>
      <c r="F17" s="470">
        <f t="shared" si="3"/>
        <v>2.791344152551688</v>
      </c>
      <c r="G17" s="362"/>
      <c r="H17" s="477">
        <f>L17-D17</f>
        <v>7631</v>
      </c>
      <c r="I17" s="478"/>
      <c r="J17" s="470">
        <f t="shared" si="4"/>
        <v>0.13528750589478386</v>
      </c>
      <c r="K17" s="266"/>
      <c r="L17" s="479">
        <f>+'TABLE-1'!I90</f>
        <v>165079</v>
      </c>
      <c r="M17" s="478"/>
      <c r="N17" s="480">
        <f t="shared" si="2"/>
        <v>2.9266316584464716</v>
      </c>
      <c r="O17" s="362"/>
      <c r="P17" s="17"/>
      <c r="Q17" s="45"/>
      <c r="R17" s="45"/>
      <c r="S17" s="44"/>
      <c r="T17" s="44"/>
      <c r="U17" s="44"/>
    </row>
    <row r="18" spans="1:18" ht="18.75" customHeight="1">
      <c r="A18" s="266" t="s">
        <v>110</v>
      </c>
      <c r="B18" s="477">
        <f>'TABLE-6'!B19</f>
        <v>6499782</v>
      </c>
      <c r="C18" s="266"/>
      <c r="D18" s="477">
        <f>+'TABLE-1'!B91</f>
        <v>173768</v>
      </c>
      <c r="E18" s="478"/>
      <c r="F18" s="470">
        <f t="shared" si="3"/>
        <v>2.6734435093361593</v>
      </c>
      <c r="G18" s="362"/>
      <c r="H18" s="477">
        <f t="shared" si="0"/>
        <v>9604</v>
      </c>
      <c r="I18" s="478"/>
      <c r="J18" s="470">
        <f t="shared" si="4"/>
        <v>0.14775880175673584</v>
      </c>
      <c r="K18" s="266"/>
      <c r="L18" s="479">
        <f>+'TABLE-1'!I91</f>
        <v>183372</v>
      </c>
      <c r="M18" s="478"/>
      <c r="N18" s="480">
        <f t="shared" si="2"/>
        <v>2.8212023110928954</v>
      </c>
      <c r="O18" s="362"/>
      <c r="P18" s="17"/>
      <c r="Q18" s="45"/>
      <c r="R18" s="45"/>
    </row>
    <row r="19" spans="1:18" ht="18.75" customHeight="1">
      <c r="A19" s="270" t="s">
        <v>179</v>
      </c>
      <c r="B19" s="477">
        <f>'TABLE-6'!B20</f>
        <v>7623205</v>
      </c>
      <c r="C19" s="266"/>
      <c r="D19" s="477">
        <f>+'TABLE-1'!B92</f>
        <v>209735</v>
      </c>
      <c r="E19" s="478"/>
      <c r="F19" s="470">
        <f t="shared" si="3"/>
        <v>2.751270626986943</v>
      </c>
      <c r="G19" s="362"/>
      <c r="H19" s="477">
        <f>L19-D19</f>
        <v>15253</v>
      </c>
      <c r="I19" s="478"/>
      <c r="J19" s="470">
        <f t="shared" si="4"/>
        <v>0.20008644657988342</v>
      </c>
      <c r="K19" s="266"/>
      <c r="L19" s="479">
        <f>+'TABLE-1'!I92</f>
        <v>224988</v>
      </c>
      <c r="M19" s="478"/>
      <c r="N19" s="480">
        <f t="shared" si="2"/>
        <v>2.9513570735668266</v>
      </c>
      <c r="O19" s="362"/>
      <c r="P19" s="5"/>
      <c r="Q19" s="2"/>
      <c r="R19" s="2"/>
    </row>
    <row r="20" spans="1:18" ht="18.75" customHeight="1">
      <c r="A20" s="270" t="s">
        <v>180</v>
      </c>
      <c r="B20" s="477">
        <f>'TABLE-6'!B21</f>
        <v>8673007</v>
      </c>
      <c r="C20" s="266"/>
      <c r="D20" s="477">
        <f>+'TABLE-1'!B94</f>
        <v>315152</v>
      </c>
      <c r="E20" s="478"/>
      <c r="F20" s="470">
        <f t="shared" si="3"/>
        <v>3.6337108917357037</v>
      </c>
      <c r="G20" s="362"/>
      <c r="H20" s="477">
        <f>L20-D20</f>
        <v>18585</v>
      </c>
      <c r="I20" s="478"/>
      <c r="J20" s="470">
        <f t="shared" si="4"/>
        <v>0.21428554133531771</v>
      </c>
      <c r="K20" s="266"/>
      <c r="L20" s="479">
        <f>+'TABLE-1'!I94</f>
        <v>333737</v>
      </c>
      <c r="M20" s="478"/>
      <c r="N20" s="480">
        <f t="shared" si="2"/>
        <v>3.8479964330710215</v>
      </c>
      <c r="O20" s="362"/>
      <c r="P20" s="5"/>
      <c r="Q20" s="2"/>
      <c r="R20" s="2"/>
    </row>
    <row r="21" spans="1:18" ht="9" customHeight="1">
      <c r="A21" s="270"/>
      <c r="B21" s="477"/>
      <c r="C21" s="266"/>
      <c r="D21" s="477"/>
      <c r="E21" s="478"/>
      <c r="F21" s="470"/>
      <c r="G21" s="362"/>
      <c r="H21" s="477"/>
      <c r="I21" s="478"/>
      <c r="J21" s="470"/>
      <c r="K21" s="266"/>
      <c r="L21" s="479"/>
      <c r="M21" s="478"/>
      <c r="N21" s="480"/>
      <c r="O21" s="314"/>
      <c r="P21" s="5"/>
      <c r="Q21" s="2"/>
      <c r="R21" s="2"/>
    </row>
    <row r="22" spans="1:18" ht="18.75" customHeight="1">
      <c r="A22" s="270" t="s">
        <v>186</v>
      </c>
      <c r="B22" s="477">
        <f>'TABLE-6'!B23</f>
        <v>10284380</v>
      </c>
      <c r="C22" s="266"/>
      <c r="D22" s="477">
        <f>+'TABLE-1'!B95</f>
        <v>367959</v>
      </c>
      <c r="E22" s="478"/>
      <c r="F22" s="470">
        <f t="shared" si="3"/>
        <v>3.5778432924493258</v>
      </c>
      <c r="G22" s="362"/>
      <c r="H22" s="477">
        <f>L22-D22</f>
        <v>19902</v>
      </c>
      <c r="I22" s="478"/>
      <c r="J22" s="470">
        <f t="shared" si="4"/>
        <v>0.1935167700921203</v>
      </c>
      <c r="K22" s="266"/>
      <c r="L22" s="479">
        <f>+'TABLE-1'!I95</f>
        <v>387861</v>
      </c>
      <c r="M22" s="478"/>
      <c r="N22" s="480">
        <f>L22/B22*100</f>
        <v>3.7713600625414463</v>
      </c>
      <c r="O22" s="314"/>
      <c r="P22" s="5"/>
      <c r="Q22" s="2"/>
      <c r="R22" s="2"/>
    </row>
    <row r="23" spans="1:18" ht="18.75" customHeight="1" thickBot="1">
      <c r="A23" s="271" t="s">
        <v>188</v>
      </c>
      <c r="B23" s="481">
        <f>'TABLE-6'!B24</f>
        <v>13095039</v>
      </c>
      <c r="C23" s="482"/>
      <c r="D23" s="481">
        <f>+'TABLE-1'!B96</f>
        <v>422441</v>
      </c>
      <c r="E23" s="483"/>
      <c r="F23" s="484">
        <f>D23/B23*100</f>
        <v>3.2259621372643488</v>
      </c>
      <c r="G23" s="447"/>
      <c r="H23" s="481">
        <f>L23-D23</f>
        <v>21107.29999999999</v>
      </c>
      <c r="I23" s="483"/>
      <c r="J23" s="484">
        <f>H23/B23*100</f>
        <v>0.16118546878707263</v>
      </c>
      <c r="K23" s="482"/>
      <c r="L23" s="485">
        <f>+'TABLE-1'!I96</f>
        <v>443548.3</v>
      </c>
      <c r="M23" s="483"/>
      <c r="N23" s="486">
        <f>L23/B23*100</f>
        <v>3.3871476060514216</v>
      </c>
      <c r="O23" s="487"/>
      <c r="P23" s="5"/>
      <c r="Q23" s="2"/>
      <c r="R23" s="2"/>
    </row>
    <row r="24" spans="1:18" ht="15">
      <c r="A24" s="2"/>
      <c r="B24" s="2"/>
      <c r="C24" s="2"/>
      <c r="D24" s="5" t="s">
        <v>189</v>
      </c>
      <c r="E24" s="5"/>
      <c r="G24" s="5"/>
      <c r="H24" s="5"/>
      <c r="I24" s="5"/>
      <c r="J24" s="5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164"/>
      <c r="B26" s="112"/>
      <c r="C26" s="6"/>
      <c r="D26" s="112"/>
      <c r="E26" s="6"/>
      <c r="F26" s="124"/>
      <c r="G26" s="6"/>
      <c r="H26" s="112"/>
      <c r="I26" s="6"/>
      <c r="J26" s="124"/>
      <c r="K26" s="6"/>
      <c r="L26" s="165"/>
      <c r="M26" s="6"/>
      <c r="N26" s="125"/>
      <c r="O26" s="6"/>
      <c r="P26" s="5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495"/>
      <c r="C28" s="495"/>
      <c r="D28" s="49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mergeCells count="1">
    <mergeCell ref="B28:D28"/>
  </mergeCells>
  <printOptions horizontalCentered="1"/>
  <pageMargins left="1.63" right="1.63" top="1.1" bottom="1.34" header="0" footer="1.09"/>
  <pageSetup firstPageNumber="7" useFirstPageNumber="1" horizontalDpi="600" verticalDpi="600" orientation="landscape" paperSize="9" r:id="rId1"/>
  <headerFooter alignWithMargins="0">
    <oddFooter>&amp;C&amp;P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U15" sqref="U15"/>
    </sheetView>
  </sheetViews>
  <sheetFormatPr defaultColWidth="9.140625" defaultRowHeight="12.75"/>
  <cols>
    <col min="1" max="1" width="9.7109375" style="4" customWidth="1"/>
    <col min="2" max="2" width="12.28125" style="4" customWidth="1"/>
    <col min="3" max="3" width="0.2890625" style="4" customWidth="1"/>
    <col min="4" max="4" width="9.140625" style="4" customWidth="1"/>
    <col min="5" max="5" width="1.7109375" style="4" customWidth="1"/>
    <col min="6" max="6" width="9.140625" style="4" customWidth="1"/>
    <col min="7" max="7" width="1.7109375" style="4" customWidth="1"/>
    <col min="8" max="8" width="9.140625" style="4" customWidth="1"/>
    <col min="9" max="9" width="1.7109375" style="4" customWidth="1"/>
    <col min="10" max="10" width="9.140625" style="4" customWidth="1"/>
    <col min="11" max="11" width="1.7109375" style="4" customWidth="1"/>
    <col min="12" max="12" width="9.140625" style="4" customWidth="1"/>
    <col min="13" max="13" width="1.7109375" style="4" customWidth="1"/>
    <col min="14" max="14" width="9.140625" style="4" customWidth="1"/>
    <col min="15" max="15" width="1.7109375" style="4" customWidth="1"/>
    <col min="16" max="16" width="10.7109375" style="4" customWidth="1"/>
    <col min="17" max="17" width="2.7109375" style="4" customWidth="1"/>
    <col min="18" max="18" width="11.8515625" style="4" customWidth="1"/>
    <col min="19" max="19" width="2.8515625" style="4" customWidth="1"/>
    <col min="20" max="16384" width="9.140625" style="4" customWidth="1"/>
  </cols>
  <sheetData>
    <row r="1" spans="1:22" ht="15.75">
      <c r="A1" s="364" t="s">
        <v>165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2"/>
      <c r="U1" s="3"/>
      <c r="V1" s="3"/>
    </row>
    <row r="2" spans="1:22" ht="18">
      <c r="A2" s="395" t="s">
        <v>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2"/>
      <c r="U2" s="3"/>
      <c r="V2" s="3"/>
    </row>
    <row r="3" spans="1:22" ht="14.2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2"/>
      <c r="U3" s="3"/>
      <c r="V3" s="3"/>
    </row>
    <row r="4" spans="1:22" ht="15" thickBot="1">
      <c r="A4" s="305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6" t="s">
        <v>185</v>
      </c>
      <c r="S4" s="304"/>
      <c r="T4" s="2"/>
      <c r="U4" s="3"/>
      <c r="V4" s="3"/>
    </row>
    <row r="5" spans="1:22" ht="16.5" customHeight="1">
      <c r="A5" s="398"/>
      <c r="B5" s="399" t="s">
        <v>1</v>
      </c>
      <c r="C5" s="400"/>
      <c r="D5" s="346" t="s">
        <v>2</v>
      </c>
      <c r="E5" s="346"/>
      <c r="F5" s="346"/>
      <c r="G5" s="346"/>
      <c r="H5" s="399" t="s">
        <v>166</v>
      </c>
      <c r="I5" s="346"/>
      <c r="J5" s="346"/>
      <c r="K5" s="400"/>
      <c r="L5" s="346" t="s">
        <v>4</v>
      </c>
      <c r="M5" s="346"/>
      <c r="N5" s="346"/>
      <c r="O5" s="400"/>
      <c r="P5" s="346" t="s">
        <v>5</v>
      </c>
      <c r="Q5" s="346"/>
      <c r="R5" s="346"/>
      <c r="S5" s="409"/>
      <c r="T5" s="2"/>
      <c r="U5" s="3"/>
      <c r="V5" s="3"/>
    </row>
    <row r="6" spans="1:22" ht="15">
      <c r="A6" s="410" t="s">
        <v>6</v>
      </c>
      <c r="B6" s="402" t="s">
        <v>84</v>
      </c>
      <c r="C6" s="269"/>
      <c r="D6" s="383" t="s">
        <v>7</v>
      </c>
      <c r="E6" s="383"/>
      <c r="F6" s="384" t="s">
        <v>8</v>
      </c>
      <c r="G6" s="383"/>
      <c r="H6" s="387" t="s">
        <v>7</v>
      </c>
      <c r="I6" s="383"/>
      <c r="J6" s="384" t="s">
        <v>8</v>
      </c>
      <c r="K6" s="389"/>
      <c r="L6" s="383" t="s">
        <v>7</v>
      </c>
      <c r="M6" s="383"/>
      <c r="N6" s="384" t="s">
        <v>8</v>
      </c>
      <c r="O6" s="389"/>
      <c r="P6" s="403" t="s">
        <v>7</v>
      </c>
      <c r="Q6" s="383"/>
      <c r="R6" s="388" t="s">
        <v>8</v>
      </c>
      <c r="S6" s="383"/>
      <c r="T6" s="5"/>
      <c r="U6" s="3"/>
      <c r="V6" s="3"/>
    </row>
    <row r="7" spans="1:22" ht="15">
      <c r="A7" s="267"/>
      <c r="B7" s="402"/>
      <c r="C7" s="269"/>
      <c r="D7" s="376"/>
      <c r="E7" s="376"/>
      <c r="F7" s="390" t="s">
        <v>9</v>
      </c>
      <c r="G7" s="376"/>
      <c r="H7" s="404"/>
      <c r="I7" s="376"/>
      <c r="J7" s="411" t="s">
        <v>9</v>
      </c>
      <c r="K7" s="269"/>
      <c r="L7" s="376"/>
      <c r="M7" s="376"/>
      <c r="N7" s="411" t="s">
        <v>9</v>
      </c>
      <c r="O7" s="269"/>
      <c r="P7" s="412"/>
      <c r="Q7" s="376"/>
      <c r="R7" s="392" t="s">
        <v>9</v>
      </c>
      <c r="S7" s="376"/>
      <c r="T7" s="5"/>
      <c r="U7" s="3"/>
      <c r="V7" s="3"/>
    </row>
    <row r="8" spans="1:22" ht="15.75" thickBot="1">
      <c r="A8" s="413" t="s">
        <v>10</v>
      </c>
      <c r="B8" s="406" t="s">
        <v>11</v>
      </c>
      <c r="C8" s="405"/>
      <c r="D8" s="407" t="s">
        <v>12</v>
      </c>
      <c r="E8" s="407"/>
      <c r="F8" s="408" t="s">
        <v>13</v>
      </c>
      <c r="G8" s="407"/>
      <c r="H8" s="406" t="s">
        <v>14</v>
      </c>
      <c r="I8" s="407"/>
      <c r="J8" s="408" t="s">
        <v>15</v>
      </c>
      <c r="K8" s="405"/>
      <c r="L8" s="407" t="s">
        <v>16</v>
      </c>
      <c r="M8" s="407"/>
      <c r="N8" s="408" t="s">
        <v>17</v>
      </c>
      <c r="O8" s="405"/>
      <c r="P8" s="407" t="s">
        <v>18</v>
      </c>
      <c r="Q8" s="407"/>
      <c r="R8" s="408" t="s">
        <v>19</v>
      </c>
      <c r="S8" s="407"/>
      <c r="T8" s="5"/>
      <c r="U8" s="3"/>
      <c r="V8" s="3"/>
    </row>
    <row r="9" spans="1:22" ht="18" customHeight="1">
      <c r="A9" s="272" t="s">
        <v>24</v>
      </c>
      <c r="B9" s="477">
        <f>'TABLE-6'!B10</f>
        <v>2428312</v>
      </c>
      <c r="C9" s="266"/>
      <c r="D9" s="453">
        <f>+'TABLE-1'!J82</f>
        <v>86094</v>
      </c>
      <c r="E9" s="478"/>
      <c r="F9" s="470">
        <f>D9/B9*100</f>
        <v>3.545425793720082</v>
      </c>
      <c r="G9" s="362"/>
      <c r="H9" s="477">
        <f>+'TABLE-1'!K82</f>
        <v>55265</v>
      </c>
      <c r="I9" s="478"/>
      <c r="J9" s="470">
        <f>H9/B9*100</f>
        <v>2.2758607625379277</v>
      </c>
      <c r="K9" s="266"/>
      <c r="L9" s="453">
        <f>+'TABLE-1'!N82</f>
        <v>55668</v>
      </c>
      <c r="M9" s="478"/>
      <c r="N9" s="470">
        <f>L9/B9*100</f>
        <v>2.2924566530165813</v>
      </c>
      <c r="O9" s="266"/>
      <c r="P9" s="488">
        <f aca="true" t="shared" si="0" ref="P9:P18">+D9+H9+L9</f>
        <v>197027</v>
      </c>
      <c r="Q9" s="478"/>
      <c r="R9" s="480">
        <f>P9/B9*100</f>
        <v>8.11374320927459</v>
      </c>
      <c r="S9" s="362"/>
      <c r="T9" s="5"/>
      <c r="U9" s="3"/>
      <c r="V9" s="3"/>
    </row>
    <row r="10" spans="1:22" ht="18" customHeight="1">
      <c r="A10" s="272" t="s">
        <v>25</v>
      </c>
      <c r="B10" s="477">
        <f>'TABLE-6'!B11</f>
        <v>2677656</v>
      </c>
      <c r="C10" s="266"/>
      <c r="D10" s="453">
        <f>+'TABLE-1'!J83</f>
        <v>74496</v>
      </c>
      <c r="E10" s="478"/>
      <c r="F10" s="470">
        <f aca="true" t="shared" si="1" ref="F10:F19">D10/B10*100</f>
        <v>2.7821348223969022</v>
      </c>
      <c r="G10" s="362"/>
      <c r="H10" s="477">
        <f>+'TABLE-1'!K83</f>
        <v>62011</v>
      </c>
      <c r="I10" s="478"/>
      <c r="J10" s="470">
        <f aca="true" t="shared" si="2" ref="J10:J19">H10/B10*100</f>
        <v>2.3158688046560125</v>
      </c>
      <c r="K10" s="266"/>
      <c r="L10" s="453">
        <f>+'TABLE-1'!N83</f>
        <v>53942</v>
      </c>
      <c r="M10" s="478"/>
      <c r="N10" s="470">
        <f aca="true" t="shared" si="3" ref="N10:N19">L10/B10*100</f>
        <v>2.0145231500984444</v>
      </c>
      <c r="O10" s="266"/>
      <c r="P10" s="488">
        <f t="shared" si="0"/>
        <v>190449</v>
      </c>
      <c r="Q10" s="478"/>
      <c r="R10" s="480">
        <f aca="true" t="shared" si="4" ref="R10:R19">P10/B10*100</f>
        <v>7.112526777151359</v>
      </c>
      <c r="S10" s="362"/>
      <c r="T10" s="5"/>
      <c r="U10" s="3"/>
      <c r="V10" s="3"/>
    </row>
    <row r="11" spans="1:22" ht="18" customHeight="1">
      <c r="A11" s="272" t="s">
        <v>26</v>
      </c>
      <c r="B11" s="477">
        <f>'TABLE-6'!B12</f>
        <v>2938379</v>
      </c>
      <c r="C11" s="266"/>
      <c r="D11" s="453">
        <f>+'TABLE-1'!J84</f>
        <v>65292</v>
      </c>
      <c r="E11" s="478"/>
      <c r="F11" s="470">
        <f t="shared" si="1"/>
        <v>2.2220414725261786</v>
      </c>
      <c r="G11" s="362"/>
      <c r="H11" s="477">
        <f>+'TABLE-1'!K84</f>
        <v>60905</v>
      </c>
      <c r="I11" s="478"/>
      <c r="J11" s="470">
        <f t="shared" si="2"/>
        <v>2.0727414673192257</v>
      </c>
      <c r="K11" s="266"/>
      <c r="L11" s="453">
        <f>+'TABLE-1'!N84</f>
        <v>72105</v>
      </c>
      <c r="M11" s="478"/>
      <c r="N11" s="470">
        <f t="shared" si="3"/>
        <v>2.453904006256511</v>
      </c>
      <c r="O11" s="266"/>
      <c r="P11" s="488">
        <f t="shared" si="0"/>
        <v>198302</v>
      </c>
      <c r="Q11" s="478"/>
      <c r="R11" s="480">
        <f t="shared" si="4"/>
        <v>6.748686946101916</v>
      </c>
      <c r="S11" s="362"/>
      <c r="T11" s="5"/>
      <c r="U11" s="3"/>
      <c r="V11" s="3"/>
    </row>
    <row r="12" spans="1:22" ht="18" customHeight="1">
      <c r="A12" s="272" t="s">
        <v>27</v>
      </c>
      <c r="B12" s="477">
        <f>'TABLE-6'!B13</f>
        <v>3826111</v>
      </c>
      <c r="C12" s="266"/>
      <c r="D12" s="453">
        <f>+'TABLE-1'!J85</f>
        <v>61659</v>
      </c>
      <c r="E12" s="478"/>
      <c r="F12" s="470">
        <f t="shared" si="1"/>
        <v>1.6115319184414671</v>
      </c>
      <c r="G12" s="362"/>
      <c r="H12" s="477">
        <f>+'TABLE-1'!K85</f>
        <v>55784</v>
      </c>
      <c r="I12" s="478"/>
      <c r="J12" s="470">
        <f t="shared" si="2"/>
        <v>1.4579817470010672</v>
      </c>
      <c r="K12" s="266"/>
      <c r="L12" s="453">
        <f>+'TABLE-1'!N85</f>
        <v>116711</v>
      </c>
      <c r="M12" s="478"/>
      <c r="N12" s="470">
        <f t="shared" si="3"/>
        <v>3.0503819674860453</v>
      </c>
      <c r="O12" s="266"/>
      <c r="P12" s="488">
        <f t="shared" si="0"/>
        <v>234154</v>
      </c>
      <c r="Q12" s="478"/>
      <c r="R12" s="480">
        <f t="shared" si="4"/>
        <v>6.119895632928579</v>
      </c>
      <c r="S12" s="362"/>
      <c r="T12" s="5"/>
      <c r="U12" s="3"/>
      <c r="V12" s="3"/>
    </row>
    <row r="13" spans="1:22" ht="18.75" customHeight="1">
      <c r="A13" s="272" t="s">
        <v>28</v>
      </c>
      <c r="B13" s="477">
        <f>'TABLE-6'!B14</f>
        <v>4209873</v>
      </c>
      <c r="C13" s="266"/>
      <c r="D13" s="453">
        <f>+'TABLE-1'!J86</f>
        <v>65047</v>
      </c>
      <c r="E13" s="478"/>
      <c r="F13" s="470">
        <f t="shared" si="1"/>
        <v>1.5451059925085626</v>
      </c>
      <c r="G13" s="362"/>
      <c r="H13" s="477">
        <f>+'TABLE-1'!K86</f>
        <v>49080</v>
      </c>
      <c r="I13" s="478"/>
      <c r="J13" s="470">
        <f t="shared" si="2"/>
        <v>1.1658308932359718</v>
      </c>
      <c r="K13" s="266"/>
      <c r="L13" s="453">
        <f>+'TABLE-1'!N86</f>
        <v>153565</v>
      </c>
      <c r="M13" s="478"/>
      <c r="N13" s="470">
        <f t="shared" si="3"/>
        <v>3.6477347416418495</v>
      </c>
      <c r="O13" s="266"/>
      <c r="P13" s="488">
        <f t="shared" si="0"/>
        <v>267692</v>
      </c>
      <c r="Q13" s="478"/>
      <c r="R13" s="480">
        <f t="shared" si="4"/>
        <v>6.358671627386385</v>
      </c>
      <c r="S13" s="362"/>
      <c r="T13" s="5"/>
      <c r="U13" s="3"/>
      <c r="V13" s="3"/>
    </row>
    <row r="14" spans="1:22" ht="9" customHeight="1">
      <c r="A14" s="272"/>
      <c r="B14" s="477"/>
      <c r="C14" s="266"/>
      <c r="D14" s="453"/>
      <c r="E14" s="478"/>
      <c r="F14" s="470"/>
      <c r="G14" s="362"/>
      <c r="H14" s="477"/>
      <c r="I14" s="478"/>
      <c r="J14" s="470"/>
      <c r="K14" s="266"/>
      <c r="L14" s="453"/>
      <c r="M14" s="478"/>
      <c r="N14" s="470"/>
      <c r="O14" s="266"/>
      <c r="P14" s="488"/>
      <c r="Q14" s="478"/>
      <c r="R14" s="480"/>
      <c r="S14" s="362"/>
      <c r="T14" s="5"/>
      <c r="U14" s="3"/>
      <c r="V14" s="3"/>
    </row>
    <row r="15" spans="1:22" ht="18.75" customHeight="1">
      <c r="A15" s="272" t="s">
        <v>29</v>
      </c>
      <c r="B15" s="477">
        <f>'TABLE-6'!B16</f>
        <v>4452654</v>
      </c>
      <c r="C15" s="266"/>
      <c r="D15" s="453">
        <f>+'TABLE-1'!J88</f>
        <v>47818</v>
      </c>
      <c r="E15" s="478"/>
      <c r="F15" s="470">
        <f t="shared" si="1"/>
        <v>1.0739213062591435</v>
      </c>
      <c r="G15" s="362"/>
      <c r="H15" s="477">
        <f>+'TABLE-1'!K88</f>
        <v>47186</v>
      </c>
      <c r="I15" s="478"/>
      <c r="J15" s="470">
        <f t="shared" si="2"/>
        <v>1.0597275243034827</v>
      </c>
      <c r="K15" s="266"/>
      <c r="L15" s="453">
        <f>+'TABLE-1'!N88</f>
        <v>166561</v>
      </c>
      <c r="M15" s="478"/>
      <c r="N15" s="470">
        <f t="shared" si="3"/>
        <v>3.740712842273395</v>
      </c>
      <c r="O15" s="266"/>
      <c r="P15" s="488">
        <f t="shared" si="0"/>
        <v>261565</v>
      </c>
      <c r="Q15" s="478"/>
      <c r="R15" s="480">
        <f t="shared" si="4"/>
        <v>5.874361672836021</v>
      </c>
      <c r="S15" s="362"/>
      <c r="T15" s="5"/>
      <c r="U15" s="3"/>
      <c r="V15" s="3"/>
    </row>
    <row r="16" spans="1:24" ht="18.75" customHeight="1">
      <c r="A16" s="272" t="s">
        <v>83</v>
      </c>
      <c r="B16" s="477">
        <f>'TABLE-6'!B17</f>
        <v>4875648</v>
      </c>
      <c r="C16" s="266"/>
      <c r="D16" s="453">
        <f>+'TABLE-1'!J89</f>
        <v>68836</v>
      </c>
      <c r="E16" s="478"/>
      <c r="F16" s="470">
        <f t="shared" si="1"/>
        <v>1.4118328476543014</v>
      </c>
      <c r="G16" s="362"/>
      <c r="H16" s="477">
        <f>+'TABLE-1'!K89</f>
        <v>44754</v>
      </c>
      <c r="I16" s="478"/>
      <c r="J16" s="470">
        <f t="shared" si="2"/>
        <v>0.9179087579743247</v>
      </c>
      <c r="K16" s="266"/>
      <c r="L16" s="453">
        <f>+'TABLE-1'!N89</f>
        <v>195139</v>
      </c>
      <c r="M16" s="478"/>
      <c r="N16" s="470">
        <f t="shared" si="3"/>
        <v>4.002319281457562</v>
      </c>
      <c r="O16" s="266"/>
      <c r="P16" s="488">
        <f>+D16+H16+L16</f>
        <v>308729</v>
      </c>
      <c r="Q16" s="478"/>
      <c r="R16" s="480">
        <f t="shared" si="4"/>
        <v>6.332060887086188</v>
      </c>
      <c r="S16" s="362"/>
      <c r="T16" s="17"/>
      <c r="U16" s="43"/>
      <c r="V16" s="43"/>
      <c r="W16" s="44"/>
      <c r="X16" s="44"/>
    </row>
    <row r="17" spans="1:22" ht="18.75" customHeight="1">
      <c r="A17" s="273" t="s">
        <v>106</v>
      </c>
      <c r="B17" s="477">
        <f>'TABLE-6'!B18</f>
        <v>5640580</v>
      </c>
      <c r="C17" s="266"/>
      <c r="D17" s="453">
        <f>+'TABLE-1'!J90</f>
        <v>91045</v>
      </c>
      <c r="E17" s="478"/>
      <c r="F17" s="470">
        <f t="shared" si="1"/>
        <v>1.6141070599122787</v>
      </c>
      <c r="G17" s="362"/>
      <c r="H17" s="477">
        <f>+'TABLE-1'!K90</f>
        <v>45552</v>
      </c>
      <c r="I17" s="478"/>
      <c r="J17" s="470">
        <f t="shared" si="2"/>
        <v>0.8075765258182668</v>
      </c>
      <c r="K17" s="266"/>
      <c r="L17" s="453">
        <f>+'TABLE-1'!N90</f>
        <v>219167</v>
      </c>
      <c r="M17" s="478"/>
      <c r="N17" s="470">
        <f t="shared" si="3"/>
        <v>3.8855401394892013</v>
      </c>
      <c r="O17" s="266"/>
      <c r="P17" s="488">
        <f>+D17+H17+L17</f>
        <v>355764</v>
      </c>
      <c r="Q17" s="478"/>
      <c r="R17" s="480">
        <f t="shared" si="4"/>
        <v>6.307223725219748</v>
      </c>
      <c r="S17" s="362"/>
      <c r="T17" s="5"/>
      <c r="U17" s="3"/>
      <c r="V17" s="3"/>
    </row>
    <row r="18" spans="1:22" ht="18.75" customHeight="1">
      <c r="A18" s="273" t="s">
        <v>110</v>
      </c>
      <c r="B18" s="477">
        <f>'TABLE-6'!B19</f>
        <v>6499782</v>
      </c>
      <c r="C18" s="266"/>
      <c r="D18" s="453">
        <f>+'TABLE-1'!J91</f>
        <v>115374</v>
      </c>
      <c r="E18" s="478"/>
      <c r="F18" s="470">
        <f t="shared" si="1"/>
        <v>1.77504414763449</v>
      </c>
      <c r="G18" s="362"/>
      <c r="H18" s="477">
        <f>+'TABLE-1'!K91</f>
        <v>53104</v>
      </c>
      <c r="I18" s="478"/>
      <c r="J18" s="470">
        <f t="shared" si="2"/>
        <v>0.8170120167107143</v>
      </c>
      <c r="K18" s="266"/>
      <c r="L18" s="453">
        <f>+'TABLE-1'!N91</f>
        <v>238537</v>
      </c>
      <c r="M18" s="478"/>
      <c r="N18" s="470">
        <f t="shared" si="3"/>
        <v>3.669923083574188</v>
      </c>
      <c r="O18" s="266"/>
      <c r="P18" s="488">
        <f t="shared" si="0"/>
        <v>407015</v>
      </c>
      <c r="Q18" s="478"/>
      <c r="R18" s="480">
        <f t="shared" si="4"/>
        <v>6.261979247919392</v>
      </c>
      <c r="S18" s="362"/>
      <c r="T18" s="5"/>
      <c r="U18" s="3"/>
      <c r="V18" s="3"/>
    </row>
    <row r="19" spans="1:22" ht="18.75" customHeight="1">
      <c r="A19" s="273" t="s">
        <v>179</v>
      </c>
      <c r="B19" s="477">
        <f>'TABLE-6'!B20</f>
        <v>7623205</v>
      </c>
      <c r="C19" s="266"/>
      <c r="D19" s="453">
        <f>+'TABLE-1'!J92</f>
        <v>138384</v>
      </c>
      <c r="E19" s="478"/>
      <c r="F19" s="470">
        <f t="shared" si="1"/>
        <v>1.8152994704983008</v>
      </c>
      <c r="G19" s="362"/>
      <c r="H19" s="477">
        <f>+'TABLE-1'!K92</f>
        <v>55272</v>
      </c>
      <c r="I19" s="478"/>
      <c r="J19" s="470">
        <f t="shared" si="2"/>
        <v>0.7250493722784577</v>
      </c>
      <c r="K19" s="266"/>
      <c r="L19" s="453">
        <f>+'TABLE-1'!N92</f>
        <v>294798</v>
      </c>
      <c r="M19" s="478"/>
      <c r="N19" s="470">
        <f t="shared" si="3"/>
        <v>3.8671136352754516</v>
      </c>
      <c r="O19" s="266"/>
      <c r="P19" s="488">
        <f>+D19+H19+L19</f>
        <v>488454</v>
      </c>
      <c r="Q19" s="478"/>
      <c r="R19" s="480">
        <f t="shared" si="4"/>
        <v>6.40746247805221</v>
      </c>
      <c r="S19" s="362"/>
      <c r="T19" s="5"/>
      <c r="U19" s="3"/>
      <c r="V19" s="3"/>
    </row>
    <row r="20" spans="1:22" ht="18.75" customHeight="1">
      <c r="A20" s="273" t="s">
        <v>180</v>
      </c>
      <c r="B20" s="477">
        <f>'TABLE-6'!B21</f>
        <v>8673007</v>
      </c>
      <c r="C20" s="266"/>
      <c r="D20" s="453">
        <f>+'TABLE-1'!J94</f>
        <v>132299</v>
      </c>
      <c r="E20" s="478"/>
      <c r="F20" s="470">
        <f>D20/B20*100</f>
        <v>1.5254109676148078</v>
      </c>
      <c r="G20" s="362"/>
      <c r="H20" s="477">
        <f>+'TABLE-1'!K94</f>
        <v>71804</v>
      </c>
      <c r="I20" s="478"/>
      <c r="J20" s="470">
        <f>H20/B20*100</f>
        <v>0.8279020182965378</v>
      </c>
      <c r="K20" s="266"/>
      <c r="L20" s="453">
        <f>+'TABLE-1'!N94</f>
        <v>309396</v>
      </c>
      <c r="M20" s="478"/>
      <c r="N20" s="470">
        <f>L20/B20*100</f>
        <v>3.5673440595631942</v>
      </c>
      <c r="O20" s="266"/>
      <c r="P20" s="488">
        <f>+D20+H20+L20</f>
        <v>513499</v>
      </c>
      <c r="Q20" s="478"/>
      <c r="R20" s="480">
        <f>P20/B20*100</f>
        <v>5.920657045474539</v>
      </c>
      <c r="S20" s="362"/>
      <c r="T20" s="5"/>
      <c r="U20" s="3"/>
      <c r="V20" s="3"/>
    </row>
    <row r="21" spans="1:22" ht="9" customHeight="1">
      <c r="A21" s="273"/>
      <c r="B21" s="477"/>
      <c r="C21" s="266"/>
      <c r="D21" s="453"/>
      <c r="E21" s="478"/>
      <c r="F21" s="470"/>
      <c r="G21" s="362"/>
      <c r="H21" s="477"/>
      <c r="I21" s="478"/>
      <c r="J21" s="470"/>
      <c r="K21" s="266"/>
      <c r="L21" s="453"/>
      <c r="M21" s="478"/>
      <c r="N21" s="470"/>
      <c r="O21" s="266"/>
      <c r="P21" s="488"/>
      <c r="Q21" s="478"/>
      <c r="R21" s="480"/>
      <c r="S21" s="314"/>
      <c r="T21" s="5"/>
      <c r="U21" s="3"/>
      <c r="V21" s="3"/>
    </row>
    <row r="22" spans="1:22" ht="18.75" customHeight="1">
      <c r="A22" s="273" t="s">
        <v>186</v>
      </c>
      <c r="B22" s="477">
        <f>'TABLE-6'!B23</f>
        <v>10284380</v>
      </c>
      <c r="C22" s="266"/>
      <c r="D22" s="453">
        <f>+'TABLE-1'!J95</f>
        <v>150663</v>
      </c>
      <c r="E22" s="478"/>
      <c r="F22" s="470">
        <f>D22/B22*100</f>
        <v>1.4649692057275208</v>
      </c>
      <c r="G22" s="362"/>
      <c r="H22" s="477">
        <f>+'TABLE-1'!K95</f>
        <v>92137</v>
      </c>
      <c r="I22" s="478"/>
      <c r="J22" s="470">
        <f>H22/B22*100</f>
        <v>0.8958926060686205</v>
      </c>
      <c r="K22" s="266"/>
      <c r="L22" s="453">
        <f>+'TABLE-1'!N95</f>
        <v>377430</v>
      </c>
      <c r="M22" s="478"/>
      <c r="N22" s="470">
        <f>L22/B22*100</f>
        <v>3.6699344053798093</v>
      </c>
      <c r="O22" s="266"/>
      <c r="P22" s="488">
        <f>+D22+H22+L22</f>
        <v>620230</v>
      </c>
      <c r="Q22" s="478"/>
      <c r="R22" s="480">
        <f>P22/B22*100</f>
        <v>6.030796217175951</v>
      </c>
      <c r="S22" s="314"/>
      <c r="T22" s="5"/>
      <c r="U22" s="3"/>
      <c r="V22" s="3"/>
    </row>
    <row r="23" spans="1:22" ht="15.75" thickBot="1">
      <c r="A23" s="274" t="s">
        <v>188</v>
      </c>
      <c r="B23" s="481">
        <f>'TABLE-6'!B24</f>
        <v>13095039</v>
      </c>
      <c r="C23" s="482"/>
      <c r="D23" s="457">
        <f>+'TABLE-1'!J96</f>
        <v>148403</v>
      </c>
      <c r="E23" s="483"/>
      <c r="F23" s="484">
        <f>D23/B23*100</f>
        <v>1.1332765026511185</v>
      </c>
      <c r="G23" s="447"/>
      <c r="H23" s="481">
        <f>+'TABLE-1'!K96</f>
        <v>117455</v>
      </c>
      <c r="I23" s="483"/>
      <c r="J23" s="484">
        <f>H23/B23*100</f>
        <v>0.8969427277001618</v>
      </c>
      <c r="K23" s="482"/>
      <c r="L23" s="457">
        <f>+'TABLE-1'!N96</f>
        <v>451744</v>
      </c>
      <c r="M23" s="483"/>
      <c r="N23" s="484">
        <f>L23/B23*100</f>
        <v>3.4497339030452676</v>
      </c>
      <c r="O23" s="482"/>
      <c r="P23" s="489">
        <f>+D23+H23+L23</f>
        <v>717602</v>
      </c>
      <c r="Q23" s="483"/>
      <c r="R23" s="486">
        <f>P23/B23*100</f>
        <v>5.479953133396548</v>
      </c>
      <c r="S23" s="487"/>
      <c r="T23" s="2"/>
      <c r="U23" s="3"/>
      <c r="V23" s="2"/>
    </row>
    <row r="24" spans="1:22" ht="15">
      <c r="A24" s="2"/>
      <c r="B24" s="2"/>
      <c r="C24" s="2"/>
      <c r="D24" s="5" t="s">
        <v>189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8"/>
    </row>
    <row r="26" spans="1:22" ht="15.75">
      <c r="A26" s="163"/>
      <c r="B26" s="112"/>
      <c r="C26" s="6"/>
      <c r="D26" s="112"/>
      <c r="E26" s="6"/>
      <c r="F26" s="124"/>
      <c r="G26" s="6"/>
      <c r="H26" s="112"/>
      <c r="I26" s="6"/>
      <c r="J26" s="124"/>
      <c r="K26" s="6"/>
      <c r="L26" s="112"/>
      <c r="M26" s="6"/>
      <c r="N26" s="124"/>
      <c r="O26" s="6"/>
      <c r="P26" s="114"/>
      <c r="Q26" s="6"/>
      <c r="R26" s="123"/>
      <c r="S26" s="6"/>
      <c r="T26" s="5"/>
      <c r="U26" s="3"/>
      <c r="V26" s="3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printOptions horizontalCentered="1"/>
  <pageMargins left="0.88" right="0.88" top="1.1" bottom="1.09" header="0" footer="1.09"/>
  <pageSetup firstPageNumber="8" useFirstPageNumber="1" horizontalDpi="600" verticalDpi="600" orientation="landscape" paperSize="9" r:id="rId1"/>
  <headerFooter alignWithMargins="0">
    <oddFooter>&amp;C&amp;P</oddFoot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4">
      <selection activeCell="M8" sqref="M8"/>
    </sheetView>
  </sheetViews>
  <sheetFormatPr defaultColWidth="9.140625" defaultRowHeight="12.75"/>
  <cols>
    <col min="1" max="1" width="11.7109375" style="4" customWidth="1"/>
    <col min="2" max="2" width="10.7109375" style="4" customWidth="1"/>
    <col min="3" max="3" width="2.7109375" style="4" customWidth="1"/>
    <col min="4" max="4" width="10.7109375" style="4" customWidth="1"/>
    <col min="5" max="5" width="2.7109375" style="4" customWidth="1"/>
    <col min="6" max="6" width="10.7109375" style="4" customWidth="1"/>
    <col min="7" max="7" width="2.7109375" style="4" customWidth="1"/>
    <col min="8" max="8" width="10.7109375" style="4" customWidth="1"/>
    <col min="9" max="9" width="2.7109375" style="4" customWidth="1"/>
    <col min="10" max="10" width="10.7109375" style="4" customWidth="1"/>
    <col min="11" max="11" width="2.7109375" style="4" customWidth="1"/>
    <col min="12" max="12" width="10.7109375" style="4" customWidth="1"/>
    <col min="13" max="13" width="2.7109375" style="4" customWidth="1"/>
    <col min="14" max="14" width="10.7109375" style="4" customWidth="1"/>
    <col min="15" max="15" width="2.7109375" style="4" customWidth="1"/>
    <col min="16" max="16" width="11.7109375" style="4" customWidth="1"/>
    <col min="17" max="17" width="1.1484375" style="4" customWidth="1"/>
    <col min="18" max="18" width="0.13671875" style="4" customWidth="1"/>
    <col min="19" max="16384" width="9.140625" style="4" customWidth="1"/>
  </cols>
  <sheetData>
    <row r="1" spans="1:17" ht="15.75">
      <c r="A1" s="496" t="s">
        <v>107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O3" s="42"/>
      <c r="P3" s="507" t="s">
        <v>43</v>
      </c>
      <c r="Q3" s="507"/>
    </row>
    <row r="4" spans="1:17" ht="18" customHeight="1">
      <c r="A4" s="500" t="s">
        <v>6</v>
      </c>
      <c r="B4" s="497" t="s">
        <v>92</v>
      </c>
      <c r="C4" s="498"/>
      <c r="D4" s="498"/>
      <c r="E4" s="498"/>
      <c r="F4" s="498"/>
      <c r="G4" s="499"/>
      <c r="H4" s="498" t="s">
        <v>93</v>
      </c>
      <c r="I4" s="498"/>
      <c r="J4" s="498"/>
      <c r="K4" s="498"/>
      <c r="L4" s="498"/>
      <c r="M4" s="498"/>
      <c r="N4" s="498"/>
      <c r="O4" s="498"/>
      <c r="P4" s="500" t="s">
        <v>103</v>
      </c>
      <c r="Q4" s="501"/>
    </row>
    <row r="5" spans="1:17" ht="16.5" customHeight="1">
      <c r="A5" s="505"/>
      <c r="B5" s="235" t="s">
        <v>96</v>
      </c>
      <c r="C5" s="226"/>
      <c r="D5" s="226" t="s">
        <v>98</v>
      </c>
      <c r="E5" s="226"/>
      <c r="F5" s="226" t="s">
        <v>103</v>
      </c>
      <c r="G5" s="236"/>
      <c r="H5" s="226" t="s">
        <v>2</v>
      </c>
      <c r="I5" s="226"/>
      <c r="J5" s="214" t="s">
        <v>108</v>
      </c>
      <c r="K5" s="215"/>
      <c r="L5" s="226" t="s">
        <v>102</v>
      </c>
      <c r="M5" s="226"/>
      <c r="N5" s="227" t="s">
        <v>103</v>
      </c>
      <c r="O5" s="226"/>
      <c r="P5" s="231" t="s">
        <v>108</v>
      </c>
      <c r="Q5" s="229"/>
    </row>
    <row r="6" spans="1:17" ht="16.5" customHeight="1">
      <c r="A6" s="506"/>
      <c r="B6" s="237" t="s">
        <v>97</v>
      </c>
      <c r="C6" s="224"/>
      <c r="D6" s="224" t="s">
        <v>99</v>
      </c>
      <c r="E6" s="224"/>
      <c r="F6" s="503" t="s">
        <v>99</v>
      </c>
      <c r="G6" s="504"/>
      <c r="H6" s="224"/>
      <c r="I6" s="224"/>
      <c r="J6" s="223" t="s">
        <v>101</v>
      </c>
      <c r="K6" s="228"/>
      <c r="L6" s="224" t="s">
        <v>97</v>
      </c>
      <c r="M6" s="224"/>
      <c r="N6" s="502" t="s">
        <v>109</v>
      </c>
      <c r="O6" s="503"/>
      <c r="P6" s="192" t="s">
        <v>100</v>
      </c>
      <c r="Q6" s="230"/>
    </row>
    <row r="7" spans="1:17" ht="16.5" customHeight="1" thickBot="1">
      <c r="A7" s="56" t="s">
        <v>10</v>
      </c>
      <c r="B7" s="222" t="s">
        <v>11</v>
      </c>
      <c r="C7" s="27"/>
      <c r="D7" s="31" t="s">
        <v>12</v>
      </c>
      <c r="E7" s="27"/>
      <c r="F7" s="31" t="s">
        <v>13</v>
      </c>
      <c r="G7" s="63"/>
      <c r="H7" s="31" t="s">
        <v>14</v>
      </c>
      <c r="I7" s="27"/>
      <c r="J7" s="39" t="s">
        <v>15</v>
      </c>
      <c r="K7" s="34"/>
      <c r="L7" s="31" t="s">
        <v>16</v>
      </c>
      <c r="M7" s="27"/>
      <c r="N7" s="225" t="s">
        <v>17</v>
      </c>
      <c r="O7" s="27"/>
      <c r="P7" s="56" t="s">
        <v>40</v>
      </c>
      <c r="Q7" s="62"/>
    </row>
    <row r="8" spans="1:17" ht="24.75" customHeight="1">
      <c r="A8" s="200" t="s">
        <v>24</v>
      </c>
      <c r="B8" s="201">
        <v>83899</v>
      </c>
      <c r="C8" s="202"/>
      <c r="D8" s="203">
        <v>4101</v>
      </c>
      <c r="E8" s="202"/>
      <c r="F8" s="204">
        <f aca="true" t="shared" si="0" ref="F8:F14">+B8+D8</f>
        <v>88000</v>
      </c>
      <c r="G8" s="205"/>
      <c r="H8" s="203">
        <v>83000</v>
      </c>
      <c r="I8" s="202"/>
      <c r="J8" s="216">
        <v>59000</v>
      </c>
      <c r="K8" s="217"/>
      <c r="L8" s="212">
        <v>56000</v>
      </c>
      <c r="M8" s="202"/>
      <c r="N8" s="206">
        <f aca="true" t="shared" si="1" ref="N8:N15">H8+J8+L8</f>
        <v>198000</v>
      </c>
      <c r="O8" s="202"/>
      <c r="P8" s="232">
        <f aca="true" t="shared" si="2" ref="P8:P14">+F8+N8</f>
        <v>286000</v>
      </c>
      <c r="Q8" s="207"/>
    </row>
    <row r="9" spans="1:17" ht="24.75" customHeight="1">
      <c r="A9" s="208" t="s">
        <v>25</v>
      </c>
      <c r="B9" s="193">
        <v>95598</v>
      </c>
      <c r="C9" s="41"/>
      <c r="D9" s="40">
        <v>6195</v>
      </c>
      <c r="E9" s="41"/>
      <c r="F9" s="145">
        <f t="shared" si="0"/>
        <v>101793</v>
      </c>
      <c r="G9" s="194"/>
      <c r="H9" s="40">
        <v>78710</v>
      </c>
      <c r="I9" s="41"/>
      <c r="J9" s="218">
        <v>63028</v>
      </c>
      <c r="K9" s="219"/>
      <c r="L9" s="191">
        <v>54086</v>
      </c>
      <c r="M9" s="41"/>
      <c r="N9" s="146">
        <f t="shared" si="1"/>
        <v>195824</v>
      </c>
      <c r="O9" s="41"/>
      <c r="P9" s="233">
        <f t="shared" si="2"/>
        <v>297617</v>
      </c>
      <c r="Q9" s="209"/>
    </row>
    <row r="10" spans="1:17" ht="24.75" customHeight="1">
      <c r="A10" s="208" t="s">
        <v>26</v>
      </c>
      <c r="B10" s="193">
        <v>104996</v>
      </c>
      <c r="C10" s="41"/>
      <c r="D10" s="40">
        <v>7004</v>
      </c>
      <c r="E10" s="41"/>
      <c r="F10" s="145">
        <f t="shared" si="0"/>
        <v>112000</v>
      </c>
      <c r="G10" s="194"/>
      <c r="H10" s="40">
        <v>61300</v>
      </c>
      <c r="I10" s="41"/>
      <c r="J10" s="218">
        <v>62000</v>
      </c>
      <c r="K10" s="219"/>
      <c r="L10" s="191">
        <v>72650</v>
      </c>
      <c r="M10" s="41"/>
      <c r="N10" s="146">
        <f t="shared" si="1"/>
        <v>195950</v>
      </c>
      <c r="O10" s="41"/>
      <c r="P10" s="233">
        <f t="shared" si="2"/>
        <v>307950</v>
      </c>
      <c r="Q10" s="209"/>
    </row>
    <row r="11" spans="1:17" ht="24.75" customHeight="1">
      <c r="A11" s="208" t="s">
        <v>27</v>
      </c>
      <c r="B11" s="193">
        <v>102500</v>
      </c>
      <c r="C11" s="41"/>
      <c r="D11" s="40">
        <v>7400</v>
      </c>
      <c r="E11" s="41"/>
      <c r="F11" s="145">
        <f t="shared" si="0"/>
        <v>109900</v>
      </c>
      <c r="G11" s="194"/>
      <c r="H11" s="40">
        <v>64800</v>
      </c>
      <c r="I11" s="41"/>
      <c r="J11" s="218">
        <v>57000</v>
      </c>
      <c r="K11" s="219"/>
      <c r="L11" s="191">
        <v>120000</v>
      </c>
      <c r="M11" s="41"/>
      <c r="N11" s="146">
        <f t="shared" si="1"/>
        <v>241800</v>
      </c>
      <c r="O11" s="41"/>
      <c r="P11" s="233">
        <f t="shared" si="2"/>
        <v>351700</v>
      </c>
      <c r="Q11" s="209"/>
    </row>
    <row r="12" spans="1:17" ht="24.75" customHeight="1">
      <c r="A12" s="208" t="s">
        <v>28</v>
      </c>
      <c r="B12" s="193">
        <v>125751</v>
      </c>
      <c r="C12" s="41"/>
      <c r="D12" s="40">
        <v>8149</v>
      </c>
      <c r="E12" s="41"/>
      <c r="F12" s="145">
        <f t="shared" si="0"/>
        <v>133900</v>
      </c>
      <c r="G12" s="194"/>
      <c r="H12" s="40">
        <v>64600</v>
      </c>
      <c r="I12" s="41"/>
      <c r="J12" s="218">
        <v>52200</v>
      </c>
      <c r="K12" s="219"/>
      <c r="L12" s="191">
        <v>155800</v>
      </c>
      <c r="M12" s="41"/>
      <c r="N12" s="146">
        <f t="shared" si="1"/>
        <v>272600</v>
      </c>
      <c r="O12" s="41"/>
      <c r="P12" s="233">
        <f t="shared" si="2"/>
        <v>406500</v>
      </c>
      <c r="Q12" s="209"/>
    </row>
    <row r="13" spans="1:17" ht="24.75" customHeight="1">
      <c r="A13" s="208" t="s">
        <v>29</v>
      </c>
      <c r="B13" s="193">
        <v>142000</v>
      </c>
      <c r="C13" s="41"/>
      <c r="D13" s="40">
        <v>4500</v>
      </c>
      <c r="E13" s="41"/>
      <c r="F13" s="145">
        <f t="shared" si="0"/>
        <v>146500</v>
      </c>
      <c r="G13" s="194"/>
      <c r="H13" s="40">
        <v>50500</v>
      </c>
      <c r="I13" s="41"/>
      <c r="J13" s="218">
        <v>47100</v>
      </c>
      <c r="K13" s="219"/>
      <c r="L13" s="191">
        <v>170100</v>
      </c>
      <c r="M13" s="41"/>
      <c r="N13" s="146">
        <f t="shared" si="1"/>
        <v>267700</v>
      </c>
      <c r="O13" s="41"/>
      <c r="P13" s="233">
        <f t="shared" si="2"/>
        <v>414200</v>
      </c>
      <c r="Q13" s="209"/>
    </row>
    <row r="14" spans="1:17" ht="24.75" customHeight="1">
      <c r="A14" s="208" t="s">
        <v>83</v>
      </c>
      <c r="B14" s="193">
        <v>142200</v>
      </c>
      <c r="C14" s="41"/>
      <c r="D14" s="40">
        <v>6200</v>
      </c>
      <c r="E14" s="41"/>
      <c r="F14" s="145">
        <f t="shared" si="0"/>
        <v>148400</v>
      </c>
      <c r="G14" s="194"/>
      <c r="H14" s="40">
        <v>59000</v>
      </c>
      <c r="I14" s="41"/>
      <c r="J14" s="218">
        <v>47500</v>
      </c>
      <c r="K14" s="219"/>
      <c r="L14" s="191">
        <v>204000</v>
      </c>
      <c r="M14" s="41"/>
      <c r="N14" s="146">
        <f t="shared" si="1"/>
        <v>310500</v>
      </c>
      <c r="O14" s="41"/>
      <c r="P14" s="233">
        <f t="shared" si="2"/>
        <v>458900</v>
      </c>
      <c r="Q14" s="209"/>
    </row>
    <row r="15" spans="1:18" ht="24.75" customHeight="1">
      <c r="A15" s="210" t="s">
        <v>106</v>
      </c>
      <c r="B15" s="193">
        <v>154638</v>
      </c>
      <c r="C15" s="41"/>
      <c r="D15" s="40">
        <v>6862</v>
      </c>
      <c r="E15" s="41"/>
      <c r="F15" s="145">
        <f aca="true" t="shared" si="3" ref="F15:F20">+B15+D15</f>
        <v>161500</v>
      </c>
      <c r="G15" s="194"/>
      <c r="H15" s="40">
        <v>86600</v>
      </c>
      <c r="I15" s="41"/>
      <c r="J15" s="218">
        <v>43500</v>
      </c>
      <c r="K15" s="219"/>
      <c r="L15" s="191">
        <v>218400</v>
      </c>
      <c r="M15" s="41"/>
      <c r="N15" s="146">
        <f t="shared" si="1"/>
        <v>348500</v>
      </c>
      <c r="O15" s="41"/>
      <c r="P15" s="233">
        <f aca="true" t="shared" si="4" ref="P15:P20">+F15+N15</f>
        <v>510000</v>
      </c>
      <c r="Q15" s="209"/>
      <c r="R15" s="44"/>
    </row>
    <row r="16" spans="1:18" ht="24.75" customHeight="1">
      <c r="A16" s="210" t="s">
        <v>110</v>
      </c>
      <c r="B16" s="193">
        <v>173140</v>
      </c>
      <c r="C16" s="41"/>
      <c r="D16" s="40">
        <v>9560</v>
      </c>
      <c r="E16" s="41"/>
      <c r="F16" s="145">
        <f t="shared" si="3"/>
        <v>182700</v>
      </c>
      <c r="G16" s="194"/>
      <c r="H16" s="40">
        <v>115000</v>
      </c>
      <c r="I16" s="41"/>
      <c r="J16" s="218">
        <v>52800</v>
      </c>
      <c r="K16" s="219"/>
      <c r="L16" s="191">
        <v>239500</v>
      </c>
      <c r="M16" s="41"/>
      <c r="N16" s="146">
        <f>H16+J16+L16</f>
        <v>407300</v>
      </c>
      <c r="O16" s="41"/>
      <c r="P16" s="233">
        <f t="shared" si="4"/>
        <v>590000</v>
      </c>
      <c r="Q16" s="209"/>
      <c r="R16" s="44"/>
    </row>
    <row r="17" spans="1:17" ht="24.75" customHeight="1">
      <c r="A17" s="210" t="s">
        <v>179</v>
      </c>
      <c r="B17" s="193">
        <v>205600</v>
      </c>
      <c r="C17" s="41"/>
      <c r="D17" s="40">
        <v>9400</v>
      </c>
      <c r="E17" s="41"/>
      <c r="F17" s="145">
        <f t="shared" si="3"/>
        <v>215000</v>
      </c>
      <c r="G17" s="194"/>
      <c r="H17" s="40">
        <v>135000</v>
      </c>
      <c r="I17" s="41"/>
      <c r="J17" s="218">
        <v>58500</v>
      </c>
      <c r="K17" s="219"/>
      <c r="L17" s="191">
        <v>281500</v>
      </c>
      <c r="M17" s="41"/>
      <c r="N17" s="146">
        <f>H17+J17+L17</f>
        <v>475000</v>
      </c>
      <c r="O17" s="41"/>
      <c r="P17" s="233">
        <f t="shared" si="4"/>
        <v>690000</v>
      </c>
      <c r="Q17" s="209"/>
    </row>
    <row r="18" spans="1:17" ht="24.75" customHeight="1">
      <c r="A18" s="210" t="s">
        <v>180</v>
      </c>
      <c r="B18" s="193">
        <v>315152</v>
      </c>
      <c r="C18" s="41"/>
      <c r="D18" s="40">
        <v>18584</v>
      </c>
      <c r="E18" s="41"/>
      <c r="F18" s="145">
        <f t="shared" si="3"/>
        <v>333736</v>
      </c>
      <c r="G18" s="194"/>
      <c r="H18" s="40">
        <v>132299</v>
      </c>
      <c r="I18" s="41"/>
      <c r="J18" s="218">
        <v>71804</v>
      </c>
      <c r="K18" s="219"/>
      <c r="L18" s="191">
        <v>309396</v>
      </c>
      <c r="M18" s="41"/>
      <c r="N18" s="147">
        <f>H18+J18+L18</f>
        <v>513499</v>
      </c>
      <c r="O18" s="41"/>
      <c r="P18" s="233">
        <f t="shared" si="4"/>
        <v>847235</v>
      </c>
      <c r="Q18" s="209"/>
    </row>
    <row r="19" spans="1:17" ht="24.75" customHeight="1">
      <c r="A19" s="210" t="s">
        <v>186</v>
      </c>
      <c r="B19" s="193">
        <v>367917</v>
      </c>
      <c r="C19" s="41"/>
      <c r="D19" s="40">
        <v>19902</v>
      </c>
      <c r="E19" s="41"/>
      <c r="F19" s="145">
        <f t="shared" si="3"/>
        <v>387819</v>
      </c>
      <c r="G19" s="194"/>
      <c r="H19" s="40">
        <v>150589</v>
      </c>
      <c r="I19" s="41"/>
      <c r="J19" s="218">
        <v>92177</v>
      </c>
      <c r="K19" s="219"/>
      <c r="L19" s="191">
        <v>376931</v>
      </c>
      <c r="M19" s="41"/>
      <c r="N19" s="146">
        <f>H19+J19+L19</f>
        <v>619697</v>
      </c>
      <c r="O19" s="41"/>
      <c r="P19" s="233">
        <f t="shared" si="4"/>
        <v>1007516</v>
      </c>
      <c r="Q19" s="209"/>
    </row>
    <row r="20" spans="1:17" ht="16.5" thickBot="1">
      <c r="A20" s="238" t="s">
        <v>188</v>
      </c>
      <c r="B20" s="195"/>
      <c r="C20" s="199"/>
      <c r="D20" s="196">
        <v>0</v>
      </c>
      <c r="E20" s="199"/>
      <c r="F20" s="197">
        <f t="shared" si="3"/>
        <v>0</v>
      </c>
      <c r="G20" s="198"/>
      <c r="H20" s="196"/>
      <c r="I20" s="199"/>
      <c r="J20" s="220"/>
      <c r="K20" s="221"/>
      <c r="L20" s="213"/>
      <c r="M20" s="199"/>
      <c r="N20" s="211">
        <f>H20+J20+L20</f>
        <v>0</v>
      </c>
      <c r="O20" s="199"/>
      <c r="P20" s="234">
        <f t="shared" si="4"/>
        <v>0</v>
      </c>
      <c r="Q20" s="239"/>
    </row>
  </sheetData>
  <mergeCells count="8">
    <mergeCell ref="N6:O6"/>
    <mergeCell ref="F6:G6"/>
    <mergeCell ref="A4:A6"/>
    <mergeCell ref="P3:Q3"/>
    <mergeCell ref="A1:Q1"/>
    <mergeCell ref="B4:G4"/>
    <mergeCell ref="H4:O4"/>
    <mergeCell ref="P4:Q4"/>
  </mergeCells>
  <printOptions horizontalCentered="1"/>
  <pageMargins left="0.196850393700787" right="0" top="0.5" bottom="0.118110236220472" header="0" footer="0"/>
  <pageSetup horizontalDpi="600" verticalDpi="600" orientation="landscape" r:id="rId1"/>
  <rowBreaks count="1" manualBreakCount="1">
    <brk id="20" max="255" man="1"/>
  </rowBreaks>
  <ignoredErrors>
    <ignoredError sqref="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IT</cp:lastModifiedBy>
  <cp:lastPrinted>2010-04-10T16:18:57Z</cp:lastPrinted>
  <dcterms:created xsi:type="dcterms:W3CDTF">2003-11-14T05:33:50Z</dcterms:created>
  <dcterms:modified xsi:type="dcterms:W3CDTF">2010-04-10T16:20:30Z</dcterms:modified>
  <cp:category/>
  <cp:version/>
  <cp:contentType/>
  <cp:contentStatus/>
</cp:coreProperties>
</file>